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Personal\"/>
    </mc:Choice>
  </mc:AlternateContent>
  <xr:revisionPtr revIDLastSave="0" documentId="13_ncr:1_{E1DCC6B6-4459-4DD7-9EA4-1CAD82D0AD44}" xr6:coauthVersionLast="43" xr6:coauthVersionMax="43" xr10:uidLastSave="{00000000-0000-0000-0000-000000000000}"/>
  <bookViews>
    <workbookView xWindow="28680" yWindow="-120" windowWidth="29040" windowHeight="15840" tabRatio="733" xr2:uid="{00000000-000D-0000-FFFF-FFFF00000000}"/>
  </bookViews>
  <sheets>
    <sheet name="Progress points" sheetId="1" r:id="rId1"/>
    <sheet name="5M's" sheetId="5" r:id="rId2"/>
    <sheet name="Mile handicap" sheetId="3" r:id="rId3"/>
    <sheet name="3000m handicap" sheetId="11" r:id="rId4"/>
    <sheet name="5000m handicap" sheetId="8" r:id="rId5"/>
    <sheet name="Peter Moor 2000m" sheetId="4" r:id="rId6"/>
    <sheet name="2 Bridges Relay" sheetId="13" r:id="rId7"/>
    <sheet name="10 km" sheetId="6" r:id="rId8"/>
    <sheet name="KL handicap" sheetId="7" r:id="rId9"/>
    <sheet name="Max Howard Tan handicap" sheetId="12" r:id="rId10"/>
    <sheet name="parkrun" sheetId="14" r:id="rId11"/>
  </sheets>
  <definedNames>
    <definedName name="_xlnm._FilterDatabase" localSheetId="0" hidden="1">'Progress points'!$A$1:$R$206</definedName>
    <definedName name="_xlnm.Print_Area" localSheetId="0">'Progress points'!$A$1:$R$211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5" i="1" l="1"/>
  <c r="D205" i="1"/>
  <c r="E205" i="1"/>
  <c r="F205" i="1"/>
  <c r="G205" i="1"/>
  <c r="H205" i="1"/>
  <c r="I205" i="1"/>
  <c r="J205" i="1"/>
  <c r="K205" i="1"/>
  <c r="L205" i="1"/>
  <c r="C118" i="1"/>
  <c r="D118" i="1"/>
  <c r="E118" i="1"/>
  <c r="F118" i="1"/>
  <c r="G118" i="1"/>
  <c r="H118" i="1"/>
  <c r="I118" i="1"/>
  <c r="J118" i="1"/>
  <c r="K118" i="1"/>
  <c r="L118" i="1"/>
  <c r="C206" i="1"/>
  <c r="D206" i="1"/>
  <c r="E206" i="1"/>
  <c r="F206" i="1"/>
  <c r="G206" i="1"/>
  <c r="H206" i="1"/>
  <c r="I206" i="1"/>
  <c r="J206" i="1"/>
  <c r="K206" i="1"/>
  <c r="L206" i="1"/>
  <c r="O205" i="1" l="1"/>
  <c r="O206" i="1"/>
  <c r="M206" i="1"/>
  <c r="M205" i="1"/>
  <c r="O118" i="1"/>
  <c r="M118" i="1"/>
  <c r="N206" i="1"/>
  <c r="P206" i="1" s="1"/>
  <c r="N118" i="1"/>
  <c r="P118" i="1" s="1"/>
  <c r="N205" i="1"/>
  <c r="P205" i="1" l="1"/>
  <c r="H4" i="14" l="1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C111" i="1" l="1"/>
  <c r="D111" i="1"/>
  <c r="E111" i="1"/>
  <c r="F111" i="1"/>
  <c r="G111" i="1"/>
  <c r="H111" i="1"/>
  <c r="I111" i="1"/>
  <c r="J111" i="1"/>
  <c r="K111" i="1"/>
  <c r="L5" i="1" l="1"/>
  <c r="L188" i="1" l="1"/>
  <c r="L173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7" i="1"/>
  <c r="L116" i="1"/>
  <c r="L115" i="1"/>
  <c r="L113" i="1"/>
  <c r="L107" i="1"/>
  <c r="L106" i="1"/>
  <c r="L104" i="1"/>
  <c r="L103" i="1"/>
  <c r="L100" i="1"/>
  <c r="L99" i="1"/>
  <c r="L97" i="1"/>
  <c r="L95" i="1"/>
  <c r="L94" i="1"/>
  <c r="L92" i="1"/>
  <c r="L91" i="1"/>
  <c r="L90" i="1"/>
  <c r="L89" i="1"/>
  <c r="L88" i="1"/>
  <c r="L87" i="1"/>
  <c r="L85" i="1"/>
  <c r="L83" i="1"/>
  <c r="L82" i="1"/>
  <c r="L81" i="1"/>
  <c r="L80" i="1"/>
  <c r="L79" i="1"/>
  <c r="L78" i="1"/>
  <c r="L77" i="1"/>
  <c r="L75" i="1"/>
  <c r="L74" i="1"/>
  <c r="L73" i="1"/>
  <c r="L72" i="1"/>
  <c r="L71" i="1"/>
  <c r="L70" i="1"/>
  <c r="L69" i="1"/>
  <c r="L68" i="1"/>
  <c r="L67" i="1"/>
  <c r="L65" i="1"/>
  <c r="L62" i="1"/>
  <c r="L60" i="1"/>
  <c r="L58" i="1"/>
  <c r="L57" i="1"/>
  <c r="L56" i="1"/>
  <c r="L55" i="1"/>
  <c r="L53" i="1"/>
  <c r="L50" i="1"/>
  <c r="L48" i="1"/>
  <c r="L47" i="1"/>
  <c r="L46" i="1"/>
  <c r="L45" i="1"/>
  <c r="L44" i="1"/>
  <c r="L42" i="1"/>
  <c r="L40" i="1"/>
  <c r="L39" i="1"/>
  <c r="L38" i="1"/>
  <c r="L36" i="1"/>
  <c r="L35" i="1"/>
  <c r="L34" i="1"/>
  <c r="L33" i="1"/>
  <c r="L32" i="1"/>
  <c r="L30" i="1"/>
  <c r="L28" i="1"/>
  <c r="L27" i="1"/>
  <c r="L26" i="1"/>
  <c r="L22" i="1"/>
  <c r="L21" i="1"/>
  <c r="L18" i="1"/>
  <c r="L17" i="1"/>
  <c r="L16" i="1"/>
  <c r="L15" i="1"/>
  <c r="L14" i="1"/>
  <c r="L13" i="1"/>
  <c r="H2" i="14"/>
  <c r="C204" i="1"/>
  <c r="D204" i="1"/>
  <c r="E204" i="1"/>
  <c r="F204" i="1"/>
  <c r="G204" i="1"/>
  <c r="H204" i="1"/>
  <c r="I204" i="1"/>
  <c r="J204" i="1"/>
  <c r="K204" i="1"/>
  <c r="C173" i="1"/>
  <c r="D173" i="1"/>
  <c r="E173" i="1"/>
  <c r="F173" i="1"/>
  <c r="G173" i="1"/>
  <c r="H173" i="1"/>
  <c r="I173" i="1"/>
  <c r="J173" i="1"/>
  <c r="K173" i="1"/>
  <c r="C188" i="1"/>
  <c r="D188" i="1"/>
  <c r="E188" i="1"/>
  <c r="F188" i="1"/>
  <c r="G188" i="1"/>
  <c r="H188" i="1"/>
  <c r="I188" i="1"/>
  <c r="J188" i="1"/>
  <c r="K188" i="1"/>
  <c r="O204" i="1" l="1"/>
  <c r="M204" i="1"/>
  <c r="O188" i="1"/>
  <c r="N188" i="1"/>
  <c r="O173" i="1"/>
  <c r="M173" i="1"/>
  <c r="N173" i="1"/>
  <c r="N204" i="1"/>
  <c r="M188" i="1"/>
  <c r="P204" i="1" l="1"/>
  <c r="P173" i="1"/>
  <c r="P188" i="1"/>
  <c r="E3" i="12" l="1"/>
  <c r="E4" i="12"/>
  <c r="E5" i="12"/>
  <c r="E6" i="12"/>
  <c r="E7" i="12"/>
  <c r="E8" i="12"/>
  <c r="E9" i="12"/>
  <c r="E11" i="12"/>
  <c r="E10" i="12"/>
  <c r="E12" i="12"/>
  <c r="E13" i="12"/>
  <c r="E14" i="12"/>
  <c r="E15" i="12"/>
  <c r="E16" i="12"/>
  <c r="E17" i="12"/>
  <c r="E18" i="12"/>
  <c r="E19" i="12"/>
  <c r="E20" i="12"/>
  <c r="E2" i="12"/>
  <c r="C125" i="1" l="1"/>
  <c r="D125" i="1"/>
  <c r="E125" i="1"/>
  <c r="F125" i="1"/>
  <c r="G125" i="1"/>
  <c r="H125" i="1"/>
  <c r="I125" i="1"/>
  <c r="J125" i="1"/>
  <c r="K125" i="1"/>
  <c r="C128" i="1"/>
  <c r="D128" i="1"/>
  <c r="E128" i="1"/>
  <c r="F128" i="1"/>
  <c r="G128" i="1"/>
  <c r="H128" i="1"/>
  <c r="I128" i="1"/>
  <c r="J128" i="1"/>
  <c r="K128" i="1"/>
  <c r="C133" i="1"/>
  <c r="D133" i="1"/>
  <c r="E133" i="1"/>
  <c r="F133" i="1"/>
  <c r="G133" i="1"/>
  <c r="H133" i="1"/>
  <c r="I133" i="1"/>
  <c r="J133" i="1"/>
  <c r="K133" i="1"/>
  <c r="C175" i="1"/>
  <c r="D175" i="1"/>
  <c r="E175" i="1"/>
  <c r="F175" i="1"/>
  <c r="G175" i="1"/>
  <c r="H175" i="1"/>
  <c r="I175" i="1"/>
  <c r="J175" i="1"/>
  <c r="K175" i="1"/>
  <c r="C85" i="1"/>
  <c r="D85" i="1"/>
  <c r="E85" i="1"/>
  <c r="F85" i="1"/>
  <c r="G85" i="1"/>
  <c r="H85" i="1"/>
  <c r="I85" i="1"/>
  <c r="J85" i="1"/>
  <c r="C177" i="1"/>
  <c r="D177" i="1"/>
  <c r="E177" i="1"/>
  <c r="F177" i="1"/>
  <c r="G177" i="1"/>
  <c r="H177" i="1"/>
  <c r="I177" i="1"/>
  <c r="J177" i="1"/>
  <c r="K177" i="1"/>
  <c r="C171" i="1"/>
  <c r="D171" i="1"/>
  <c r="E171" i="1"/>
  <c r="F171" i="1"/>
  <c r="G171" i="1"/>
  <c r="H171" i="1"/>
  <c r="I171" i="1"/>
  <c r="J171" i="1"/>
  <c r="K171" i="1"/>
  <c r="O177" i="1" l="1"/>
  <c r="O133" i="1"/>
  <c r="O171" i="1"/>
  <c r="M171" i="1"/>
  <c r="N175" i="1"/>
  <c r="O128" i="1"/>
  <c r="N128" i="1"/>
  <c r="M177" i="1"/>
  <c r="M133" i="1"/>
  <c r="M125" i="1"/>
  <c r="O175" i="1"/>
  <c r="O125" i="1"/>
  <c r="N171" i="1"/>
  <c r="N177" i="1"/>
  <c r="N125" i="1"/>
  <c r="M175" i="1"/>
  <c r="M128" i="1"/>
  <c r="N133" i="1"/>
  <c r="P175" i="1" l="1"/>
  <c r="P177" i="1"/>
  <c r="P171" i="1"/>
  <c r="P133" i="1"/>
  <c r="P125" i="1"/>
  <c r="P128" i="1"/>
  <c r="H3" i="14" l="1"/>
  <c r="H44" i="14" s="1"/>
  <c r="L41" i="1"/>
  <c r="L6" i="1"/>
  <c r="L11" i="1"/>
  <c r="L49" i="1"/>
  <c r="L76" i="1"/>
  <c r="L31" i="1"/>
  <c r="L37" i="1"/>
  <c r="L114" i="1"/>
  <c r="L59" i="1"/>
  <c r="L111" i="1"/>
  <c r="L43" i="1"/>
  <c r="L63" i="1"/>
  <c r="L51" i="1"/>
  <c r="L109" i="1"/>
  <c r="L110" i="1"/>
  <c r="L25" i="1" l="1"/>
  <c r="L24" i="1"/>
  <c r="O111" i="1"/>
  <c r="M111" i="1"/>
  <c r="N111" i="1"/>
  <c r="L84" i="1"/>
  <c r="L10" i="1"/>
  <c r="L9" i="1"/>
  <c r="L8" i="1"/>
  <c r="L112" i="1"/>
  <c r="L96" i="1"/>
  <c r="L102" i="1"/>
  <c r="L12" i="1"/>
  <c r="L7" i="1"/>
  <c r="L20" i="1"/>
  <c r="L86" i="1"/>
  <c r="L108" i="1"/>
  <c r="L61" i="1"/>
  <c r="L23" i="1"/>
  <c r="L52" i="1"/>
  <c r="L66" i="1"/>
  <c r="L93" i="1"/>
  <c r="L101" i="1"/>
  <c r="L29" i="1"/>
  <c r="L64" i="1"/>
  <c r="L105" i="1"/>
  <c r="L98" i="1"/>
  <c r="L54" i="1"/>
  <c r="L19" i="1"/>
  <c r="M34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" i="7"/>
  <c r="E4" i="7"/>
  <c r="G4" i="7" s="1"/>
  <c r="E11" i="7"/>
  <c r="G11" i="7" s="1"/>
  <c r="E7" i="7"/>
  <c r="G7" i="7" s="1"/>
  <c r="E3" i="7"/>
  <c r="G3" i="7" s="1"/>
  <c r="E18" i="7"/>
  <c r="G18" i="7" s="1"/>
  <c r="E10" i="7"/>
  <c r="G10" i="7" s="1"/>
  <c r="E9" i="7"/>
  <c r="G9" i="7" s="1"/>
  <c r="E15" i="7"/>
  <c r="G15" i="7" s="1"/>
  <c r="E12" i="7"/>
  <c r="G12" i="7" s="1"/>
  <c r="E19" i="7"/>
  <c r="G19" i="7" s="1"/>
  <c r="E16" i="7"/>
  <c r="G16" i="7" s="1"/>
  <c r="E5" i="7"/>
  <c r="G5" i="7" s="1"/>
  <c r="E6" i="7"/>
  <c r="G6" i="7" s="1"/>
  <c r="E14" i="7"/>
  <c r="G14" i="7" s="1"/>
  <c r="E8" i="7"/>
  <c r="G8" i="7" s="1"/>
  <c r="E20" i="7"/>
  <c r="G20" i="7" s="1"/>
  <c r="E17" i="7"/>
  <c r="G17" i="7" s="1"/>
  <c r="E2" i="7"/>
  <c r="G2" i="7" s="1"/>
  <c r="E13" i="7"/>
  <c r="G13" i="7" s="1"/>
  <c r="M33" i="7"/>
  <c r="M32" i="7"/>
  <c r="M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P111" i="1" l="1"/>
  <c r="L211" i="1"/>
  <c r="L210" i="1"/>
  <c r="A5" i="7"/>
  <c r="I5" i="7" s="1"/>
  <c r="A6" i="7"/>
  <c r="I6" i="7" s="1"/>
  <c r="H6" i="7"/>
  <c r="A14" i="7"/>
  <c r="I14" i="7" s="1"/>
  <c r="A8" i="7"/>
  <c r="I8" i="7" s="1"/>
  <c r="H8" i="7"/>
  <c r="A20" i="7"/>
  <c r="I20" i="7" s="1"/>
  <c r="H20" i="7"/>
  <c r="A17" i="7"/>
  <c r="I17" i="7" s="1"/>
  <c r="H17" i="7" l="1"/>
  <c r="H14" i="7"/>
  <c r="H5" i="7"/>
  <c r="G44" i="6"/>
  <c r="F2" i="6"/>
  <c r="F3" i="6"/>
  <c r="F4" i="6"/>
  <c r="F5" i="6"/>
  <c r="F44" i="6" s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2" i="6"/>
  <c r="J9" i="1"/>
  <c r="K9" i="1"/>
  <c r="D2" i="6"/>
  <c r="D3" i="6"/>
  <c r="D4" i="6"/>
  <c r="D5" i="6"/>
  <c r="D6" i="6"/>
  <c r="D7" i="6"/>
  <c r="D8" i="6"/>
  <c r="D9" i="6"/>
  <c r="D10" i="6"/>
  <c r="I5" i="1" s="1"/>
  <c r="D11" i="6"/>
  <c r="D12" i="6"/>
  <c r="D13" i="6"/>
  <c r="D14" i="6"/>
  <c r="I8" i="1" s="1"/>
  <c r="D15" i="6"/>
  <c r="D16" i="6"/>
  <c r="D17" i="6"/>
  <c r="D18" i="6"/>
  <c r="I36" i="1" s="1"/>
  <c r="D19" i="6"/>
  <c r="D20" i="6"/>
  <c r="D21" i="6"/>
  <c r="D22" i="6"/>
  <c r="I28" i="1" s="1"/>
  <c r="D23" i="6"/>
  <c r="D24" i="6"/>
  <c r="D25" i="6"/>
  <c r="D26" i="6"/>
  <c r="D27" i="6"/>
  <c r="D28" i="6"/>
  <c r="D29" i="6"/>
  <c r="D30" i="6"/>
  <c r="D31" i="6"/>
  <c r="D32" i="6"/>
  <c r="D33" i="6"/>
  <c r="D34" i="6"/>
  <c r="I32" i="1" s="1"/>
  <c r="D35" i="6"/>
  <c r="D36" i="6"/>
  <c r="D37" i="6"/>
  <c r="D38" i="6"/>
  <c r="D39" i="6"/>
  <c r="D40" i="6"/>
  <c r="D41" i="6"/>
  <c r="D42" i="6"/>
  <c r="C179" i="1"/>
  <c r="D179" i="1"/>
  <c r="E179" i="1"/>
  <c r="F179" i="1"/>
  <c r="G179" i="1"/>
  <c r="H179" i="1"/>
  <c r="I179" i="1"/>
  <c r="J179" i="1"/>
  <c r="K179" i="1"/>
  <c r="C176" i="1"/>
  <c r="D176" i="1"/>
  <c r="E176" i="1"/>
  <c r="F176" i="1"/>
  <c r="G176" i="1"/>
  <c r="H176" i="1"/>
  <c r="I176" i="1"/>
  <c r="J176" i="1"/>
  <c r="K176" i="1"/>
  <c r="C152" i="1"/>
  <c r="D152" i="1"/>
  <c r="E152" i="1"/>
  <c r="F152" i="1"/>
  <c r="G152" i="1"/>
  <c r="H152" i="1"/>
  <c r="I152" i="1"/>
  <c r="J152" i="1"/>
  <c r="K152" i="1"/>
  <c r="C78" i="1"/>
  <c r="D78" i="1"/>
  <c r="E78" i="1"/>
  <c r="F78" i="1"/>
  <c r="G78" i="1"/>
  <c r="G8" i="13"/>
  <c r="H78" i="1" s="1"/>
  <c r="I78" i="1"/>
  <c r="J78" i="1"/>
  <c r="K78" i="1"/>
  <c r="C79" i="1"/>
  <c r="D79" i="1"/>
  <c r="E79" i="1"/>
  <c r="F79" i="1"/>
  <c r="G79" i="1"/>
  <c r="G9" i="13"/>
  <c r="H79" i="1" s="1"/>
  <c r="I79" i="1"/>
  <c r="J79" i="1"/>
  <c r="K79" i="1"/>
  <c r="C90" i="1"/>
  <c r="D90" i="1"/>
  <c r="E90" i="1"/>
  <c r="F90" i="1"/>
  <c r="G90" i="1"/>
  <c r="H90" i="1"/>
  <c r="I90" i="1"/>
  <c r="J90" i="1"/>
  <c r="C154" i="1"/>
  <c r="D154" i="1"/>
  <c r="E154" i="1"/>
  <c r="F154" i="1"/>
  <c r="G154" i="1"/>
  <c r="H154" i="1"/>
  <c r="I154" i="1"/>
  <c r="J154" i="1"/>
  <c r="K154" i="1"/>
  <c r="C202" i="1"/>
  <c r="D202" i="1"/>
  <c r="E202" i="1"/>
  <c r="F202" i="1"/>
  <c r="G202" i="1"/>
  <c r="H202" i="1"/>
  <c r="I202" i="1"/>
  <c r="J202" i="1"/>
  <c r="K202" i="1"/>
  <c r="C130" i="1"/>
  <c r="D130" i="1"/>
  <c r="E130" i="1"/>
  <c r="F130" i="1"/>
  <c r="G130" i="1"/>
  <c r="H130" i="1"/>
  <c r="I130" i="1"/>
  <c r="J130" i="1"/>
  <c r="K130" i="1"/>
  <c r="C113" i="1"/>
  <c r="D113" i="1"/>
  <c r="E113" i="1"/>
  <c r="F113" i="1"/>
  <c r="G113" i="1"/>
  <c r="H113" i="1"/>
  <c r="I113" i="1"/>
  <c r="J113" i="1"/>
  <c r="K113" i="1"/>
  <c r="C201" i="1"/>
  <c r="D201" i="1"/>
  <c r="E201" i="1"/>
  <c r="F201" i="1"/>
  <c r="G201" i="1"/>
  <c r="H201" i="1"/>
  <c r="I201" i="1"/>
  <c r="J201" i="1"/>
  <c r="K201" i="1"/>
  <c r="G2" i="13"/>
  <c r="H5" i="1"/>
  <c r="E28" i="5"/>
  <c r="C5" i="1"/>
  <c r="A17" i="3"/>
  <c r="I17" i="3"/>
  <c r="D5" i="1" s="1"/>
  <c r="E6" i="11"/>
  <c r="G6" i="11" s="1"/>
  <c r="E2" i="11"/>
  <c r="G2" i="11" s="1"/>
  <c r="A14" i="11" s="1"/>
  <c r="I14" i="11" s="1"/>
  <c r="E7" i="1" s="1"/>
  <c r="E3" i="11"/>
  <c r="G3" i="11" s="1"/>
  <c r="E4" i="11"/>
  <c r="G4" i="11" s="1"/>
  <c r="E5" i="11"/>
  <c r="G5" i="11" s="1"/>
  <c r="E7" i="11"/>
  <c r="G7" i="11" s="1"/>
  <c r="E8" i="11"/>
  <c r="G8" i="11" s="1"/>
  <c r="E9" i="11"/>
  <c r="G9" i="11" s="1"/>
  <c r="E10" i="11"/>
  <c r="G10" i="11" s="1"/>
  <c r="E11" i="11"/>
  <c r="G11" i="11" s="1"/>
  <c r="E12" i="11"/>
  <c r="G12" i="11" s="1"/>
  <c r="E13" i="11"/>
  <c r="G13" i="11" s="1"/>
  <c r="E14" i="11"/>
  <c r="G14" i="11" s="1"/>
  <c r="E15" i="11"/>
  <c r="G15" i="11" s="1"/>
  <c r="E16" i="11"/>
  <c r="G16" i="11" s="1"/>
  <c r="E17" i="11"/>
  <c r="G17" i="11" s="1"/>
  <c r="E18" i="11"/>
  <c r="G18" i="11" s="1"/>
  <c r="E19" i="11"/>
  <c r="G19" i="11" s="1"/>
  <c r="E20" i="11"/>
  <c r="G20" i="11" s="1"/>
  <c r="E21" i="11"/>
  <c r="G21" i="11" s="1"/>
  <c r="E22" i="11"/>
  <c r="G22" i="11" s="1"/>
  <c r="E23" i="11"/>
  <c r="G23" i="11" s="1"/>
  <c r="E24" i="11"/>
  <c r="G24" i="11" s="1"/>
  <c r="E25" i="11"/>
  <c r="G25" i="11" s="1"/>
  <c r="E26" i="11"/>
  <c r="G26" i="11" s="1"/>
  <c r="E27" i="11"/>
  <c r="G27" i="11" s="1"/>
  <c r="E28" i="11"/>
  <c r="G28" i="11" s="1"/>
  <c r="E29" i="11"/>
  <c r="G29" i="11" s="1"/>
  <c r="E30" i="11"/>
  <c r="G30" i="11" s="1"/>
  <c r="E31" i="11"/>
  <c r="G31" i="11" s="1"/>
  <c r="E32" i="11"/>
  <c r="G32" i="11" s="1"/>
  <c r="E33" i="11"/>
  <c r="G33" i="11" s="1"/>
  <c r="E34" i="11"/>
  <c r="G34" i="11" s="1"/>
  <c r="E35" i="11"/>
  <c r="G35" i="11" s="1"/>
  <c r="E36" i="11"/>
  <c r="G36" i="11" s="1"/>
  <c r="E37" i="11"/>
  <c r="G37" i="11" s="1"/>
  <c r="E38" i="11"/>
  <c r="G38" i="11" s="1"/>
  <c r="E39" i="11"/>
  <c r="G39" i="11" s="1"/>
  <c r="E40" i="11"/>
  <c r="G40" i="11" s="1"/>
  <c r="E41" i="11"/>
  <c r="G41" i="11" s="1"/>
  <c r="E42" i="11"/>
  <c r="G42" i="11" s="1"/>
  <c r="E43" i="11"/>
  <c r="G43" i="11" s="1"/>
  <c r="E44" i="11"/>
  <c r="G44" i="11" s="1"/>
  <c r="E8" i="8"/>
  <c r="F8" i="8" s="1"/>
  <c r="H8" i="8" s="1"/>
  <c r="E2" i="8"/>
  <c r="E3" i="8"/>
  <c r="F3" i="8"/>
  <c r="G3" i="8" s="1"/>
  <c r="E4" i="8"/>
  <c r="F4" i="8" s="1"/>
  <c r="G4" i="8"/>
  <c r="E5" i="8"/>
  <c r="F5" i="8"/>
  <c r="E6" i="8"/>
  <c r="E7" i="8"/>
  <c r="F7" i="8" s="1"/>
  <c r="E9" i="8"/>
  <c r="F9" i="8" s="1"/>
  <c r="G9" i="8" s="1"/>
  <c r="E10" i="8"/>
  <c r="F10" i="8"/>
  <c r="E11" i="8"/>
  <c r="E12" i="8"/>
  <c r="F12" i="8" s="1"/>
  <c r="E13" i="8"/>
  <c r="F13" i="8" s="1"/>
  <c r="E14" i="8"/>
  <c r="F14" i="8" s="1"/>
  <c r="H14" i="8" s="1"/>
  <c r="E15" i="8"/>
  <c r="E16" i="8"/>
  <c r="F16" i="8"/>
  <c r="G16" i="8" s="1"/>
  <c r="E17" i="8"/>
  <c r="F17" i="8" s="1"/>
  <c r="G17" i="8" s="1"/>
  <c r="E18" i="8"/>
  <c r="E19" i="8"/>
  <c r="E20" i="8"/>
  <c r="F20" i="8"/>
  <c r="G20" i="8" s="1"/>
  <c r="E21" i="8"/>
  <c r="F21" i="8" s="1"/>
  <c r="G21" i="8"/>
  <c r="E22" i="8"/>
  <c r="F22" i="8"/>
  <c r="E23" i="8"/>
  <c r="E24" i="8"/>
  <c r="F24" i="8" s="1"/>
  <c r="E25" i="8"/>
  <c r="F25" i="8" s="1"/>
  <c r="G25" i="8" s="1"/>
  <c r="E26" i="8"/>
  <c r="F26" i="8"/>
  <c r="E27" i="8"/>
  <c r="E28" i="8"/>
  <c r="F28" i="8" s="1"/>
  <c r="E29" i="8"/>
  <c r="F29" i="8" s="1"/>
  <c r="E30" i="8"/>
  <c r="E31" i="8"/>
  <c r="E32" i="8"/>
  <c r="F32" i="8"/>
  <c r="G32" i="8" s="1"/>
  <c r="E33" i="8"/>
  <c r="F33" i="8" s="1"/>
  <c r="G33" i="8" s="1"/>
  <c r="E34" i="8"/>
  <c r="F34" i="8" s="1"/>
  <c r="H34" i="8" s="1"/>
  <c r="E35" i="8"/>
  <c r="E36" i="8"/>
  <c r="F36" i="8"/>
  <c r="G36" i="8" s="1"/>
  <c r="E37" i="8"/>
  <c r="F37" i="8" s="1"/>
  <c r="G37" i="8"/>
  <c r="E38" i="8"/>
  <c r="F38" i="8"/>
  <c r="E39" i="8"/>
  <c r="E12" i="4"/>
  <c r="G12" i="4" s="1"/>
  <c r="A12" i="4" s="1"/>
  <c r="I12" i="4" s="1"/>
  <c r="G5" i="1" s="1"/>
  <c r="E2" i="4"/>
  <c r="G2" i="4" s="1"/>
  <c r="E3" i="4"/>
  <c r="G3" i="4" s="1"/>
  <c r="A4" i="4" s="1"/>
  <c r="I4" i="4" s="1"/>
  <c r="G10" i="1" s="1"/>
  <c r="E4" i="4"/>
  <c r="G4" i="4" s="1"/>
  <c r="E5" i="4"/>
  <c r="G5" i="4" s="1"/>
  <c r="A28" i="4" s="1"/>
  <c r="I28" i="4" s="1"/>
  <c r="G17" i="1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3" i="4"/>
  <c r="G13" i="4" s="1"/>
  <c r="E14" i="4"/>
  <c r="G14" i="4" s="1"/>
  <c r="E15" i="4"/>
  <c r="G15" i="4" s="1"/>
  <c r="E16" i="4"/>
  <c r="G16" i="4" s="1"/>
  <c r="E17" i="4"/>
  <c r="G17" i="4" s="1"/>
  <c r="E18" i="4"/>
  <c r="G18" i="4" s="1"/>
  <c r="E19" i="4"/>
  <c r="G19" i="4" s="1"/>
  <c r="E20" i="4"/>
  <c r="G20" i="4" s="1"/>
  <c r="E21" i="4"/>
  <c r="G21" i="4" s="1"/>
  <c r="E22" i="4"/>
  <c r="G22" i="4" s="1"/>
  <c r="E23" i="4"/>
  <c r="G23" i="4" s="1"/>
  <c r="E24" i="4"/>
  <c r="G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G36" i="4" s="1"/>
  <c r="E37" i="4"/>
  <c r="G37" i="4" s="1"/>
  <c r="E38" i="4"/>
  <c r="G38" i="4" s="1"/>
  <c r="E39" i="4"/>
  <c r="G39" i="4" s="1"/>
  <c r="E40" i="4"/>
  <c r="G40" i="4" s="1"/>
  <c r="H6" i="1"/>
  <c r="E8" i="5"/>
  <c r="C6" i="1" s="1"/>
  <c r="A5" i="3"/>
  <c r="I5" i="3" s="1"/>
  <c r="D6" i="1" s="1"/>
  <c r="I51" i="11"/>
  <c r="E6" i="1"/>
  <c r="I6" i="1"/>
  <c r="H7" i="1"/>
  <c r="E15" i="5"/>
  <c r="C7" i="1"/>
  <c r="A33" i="3"/>
  <c r="I33" i="3"/>
  <c r="D7" i="1" s="1"/>
  <c r="I7" i="1"/>
  <c r="G12" i="13"/>
  <c r="H10" i="1"/>
  <c r="E5" i="5"/>
  <c r="C10" i="1"/>
  <c r="D10" i="1"/>
  <c r="E10" i="1"/>
  <c r="I10" i="1"/>
  <c r="G3" i="13"/>
  <c r="H16" i="1"/>
  <c r="C16" i="1"/>
  <c r="A8" i="3"/>
  <c r="I8" i="3" s="1"/>
  <c r="D16" i="1" s="1"/>
  <c r="I16" i="1"/>
  <c r="K16" i="1"/>
  <c r="H12" i="1"/>
  <c r="C12" i="1"/>
  <c r="A7" i="3"/>
  <c r="I7" i="3" s="1"/>
  <c r="D12" i="1" s="1"/>
  <c r="I12" i="1"/>
  <c r="J12" i="1"/>
  <c r="K12" i="1"/>
  <c r="G19" i="13"/>
  <c r="H8" i="1"/>
  <c r="E32" i="5"/>
  <c r="C8" i="1"/>
  <c r="A43" i="3"/>
  <c r="I43" i="3"/>
  <c r="D8" i="1" s="1"/>
  <c r="G18" i="13"/>
  <c r="H9" i="1"/>
  <c r="E10" i="5"/>
  <c r="C9" i="1"/>
  <c r="A37" i="3"/>
  <c r="I37" i="3"/>
  <c r="D9" i="1" s="1"/>
  <c r="I9" i="1"/>
  <c r="G13" i="13"/>
  <c r="H17" i="1" s="1"/>
  <c r="E9" i="5"/>
  <c r="C17" i="1" s="1"/>
  <c r="A3" i="3"/>
  <c r="I3" i="3"/>
  <c r="D17" i="1" s="1"/>
  <c r="I17" i="1"/>
  <c r="J17" i="1"/>
  <c r="K17" i="1"/>
  <c r="G16" i="13"/>
  <c r="H14" i="1" s="1"/>
  <c r="E21" i="5"/>
  <c r="C14" i="1" s="1"/>
  <c r="A16" i="3"/>
  <c r="I16" i="3" s="1"/>
  <c r="D14" i="1" s="1"/>
  <c r="I14" i="1"/>
  <c r="J14" i="1"/>
  <c r="K14" i="1"/>
  <c r="G4" i="13"/>
  <c r="H13" i="1"/>
  <c r="E13" i="5"/>
  <c r="C13" i="1"/>
  <c r="A2" i="3"/>
  <c r="I2" i="3"/>
  <c r="D13" i="1" s="1"/>
  <c r="I13" i="1"/>
  <c r="J13" i="1"/>
  <c r="G10" i="13"/>
  <c r="E18" i="5"/>
  <c r="C18" i="1"/>
  <c r="A29" i="3"/>
  <c r="I29" i="3"/>
  <c r="D18" i="1" s="1"/>
  <c r="I18" i="1"/>
  <c r="J18" i="1"/>
  <c r="K18" i="1"/>
  <c r="H20" i="1"/>
  <c r="E29" i="5"/>
  <c r="C20" i="1"/>
  <c r="A18" i="3"/>
  <c r="I18" i="3"/>
  <c r="D20" i="1" s="1"/>
  <c r="E20" i="1"/>
  <c r="I45" i="4"/>
  <c r="G20" i="1" s="1"/>
  <c r="I20" i="1"/>
  <c r="J20" i="1"/>
  <c r="K20" i="1"/>
  <c r="H34" i="1"/>
  <c r="C34" i="1"/>
  <c r="A31" i="3"/>
  <c r="I31" i="3" s="1"/>
  <c r="D34" i="1" s="1"/>
  <c r="I34" i="1"/>
  <c r="J34" i="1"/>
  <c r="K34" i="1"/>
  <c r="H35" i="1"/>
  <c r="E17" i="5"/>
  <c r="C35" i="1" s="1"/>
  <c r="A23" i="3"/>
  <c r="I23" i="3" s="1"/>
  <c r="D35" i="1" s="1"/>
  <c r="F35" i="1"/>
  <c r="I35" i="1"/>
  <c r="J35" i="1"/>
  <c r="K35" i="1"/>
  <c r="G20" i="13"/>
  <c r="H15" i="1" s="1"/>
  <c r="C15" i="1"/>
  <c r="A25" i="3"/>
  <c r="I25" i="3" s="1"/>
  <c r="D15" i="1" s="1"/>
  <c r="I15" i="1"/>
  <c r="J15" i="1"/>
  <c r="G25" i="13"/>
  <c r="H30" i="1" s="1"/>
  <c r="C30" i="1"/>
  <c r="D30" i="1"/>
  <c r="I30" i="1"/>
  <c r="J30" i="1"/>
  <c r="K30" i="1"/>
  <c r="H38" i="1"/>
  <c r="C38" i="1"/>
  <c r="A30" i="3"/>
  <c r="I30" i="3" s="1"/>
  <c r="D38" i="1" s="1"/>
  <c r="F38" i="1"/>
  <c r="I38" i="1"/>
  <c r="J38" i="1"/>
  <c r="H26" i="1"/>
  <c r="E2" i="5"/>
  <c r="C26" i="1" s="1"/>
  <c r="D26" i="1"/>
  <c r="G26" i="1"/>
  <c r="I26" i="1"/>
  <c r="J26" i="1"/>
  <c r="K26" i="1"/>
  <c r="G17" i="13"/>
  <c r="H21" i="1"/>
  <c r="C21" i="1"/>
  <c r="A10" i="3"/>
  <c r="I10" i="3" s="1"/>
  <c r="D21" i="1" s="1"/>
  <c r="I21" i="1"/>
  <c r="J21" i="1"/>
  <c r="H25" i="1"/>
  <c r="E14" i="5"/>
  <c r="C25" i="1" s="1"/>
  <c r="A28" i="3"/>
  <c r="I28" i="3" s="1"/>
  <c r="D25" i="1" s="1"/>
  <c r="I25" i="1"/>
  <c r="K25" i="1"/>
  <c r="H44" i="1"/>
  <c r="E4" i="5"/>
  <c r="C44" i="1" s="1"/>
  <c r="D44" i="1"/>
  <c r="E44" i="1"/>
  <c r="G44" i="1"/>
  <c r="I44" i="1"/>
  <c r="J44" i="1"/>
  <c r="K44" i="1"/>
  <c r="H19" i="1"/>
  <c r="E11" i="5"/>
  <c r="C19" i="1"/>
  <c r="A24" i="3"/>
  <c r="I24" i="3"/>
  <c r="D19" i="1" s="1"/>
  <c r="E19" i="1"/>
  <c r="I43" i="8"/>
  <c r="F19" i="1" s="1"/>
  <c r="G19" i="1"/>
  <c r="I19" i="1"/>
  <c r="K19" i="1"/>
  <c r="G15" i="13"/>
  <c r="H22" i="1" s="1"/>
  <c r="C22" i="1"/>
  <c r="D22" i="1"/>
  <c r="A17" i="11"/>
  <c r="I17" i="11" s="1"/>
  <c r="E22" i="1" s="1"/>
  <c r="A6" i="4"/>
  <c r="I6" i="4" s="1"/>
  <c r="G22" i="1"/>
  <c r="I22" i="1"/>
  <c r="K22" i="1"/>
  <c r="E30" i="5"/>
  <c r="C11" i="1" s="1"/>
  <c r="A42" i="3"/>
  <c r="I42" i="3" s="1"/>
  <c r="D11" i="1" s="1"/>
  <c r="I11" i="1"/>
  <c r="J11" i="1"/>
  <c r="K11" i="1"/>
  <c r="G11" i="13"/>
  <c r="H27" i="1" s="1"/>
  <c r="C27" i="1"/>
  <c r="A4" i="3"/>
  <c r="I4" i="3" s="1"/>
  <c r="D27" i="1" s="1"/>
  <c r="G27" i="1"/>
  <c r="I27" i="1"/>
  <c r="K27" i="1"/>
  <c r="H50" i="1"/>
  <c r="C50" i="1"/>
  <c r="A36" i="3"/>
  <c r="I36" i="3" s="1"/>
  <c r="D50" i="1"/>
  <c r="E50" i="1"/>
  <c r="I50" i="1"/>
  <c r="J50" i="1"/>
  <c r="K50" i="1"/>
  <c r="H42" i="1"/>
  <c r="C42" i="1"/>
  <c r="D42" i="1"/>
  <c r="F42" i="1"/>
  <c r="I42" i="1"/>
  <c r="J42" i="1"/>
  <c r="K42" i="1"/>
  <c r="H36" i="1"/>
  <c r="E16" i="5"/>
  <c r="C36" i="1"/>
  <c r="D36" i="1"/>
  <c r="E36" i="1"/>
  <c r="G36" i="1"/>
  <c r="J36" i="1"/>
  <c r="K36" i="1"/>
  <c r="H55" i="1"/>
  <c r="C55" i="1"/>
  <c r="I47" i="3"/>
  <c r="D55" i="1" s="1"/>
  <c r="E55" i="1"/>
  <c r="F55" i="1"/>
  <c r="A3" i="4"/>
  <c r="I3" i="4" s="1"/>
  <c r="G55" i="1" s="1"/>
  <c r="I55" i="1"/>
  <c r="J55" i="1"/>
  <c r="K55" i="1"/>
  <c r="H24" i="1"/>
  <c r="E3" i="5"/>
  <c r="C24" i="1" s="1"/>
  <c r="D24" i="1"/>
  <c r="F24" i="1"/>
  <c r="G24" i="1"/>
  <c r="I24" i="1"/>
  <c r="K24" i="1"/>
  <c r="H56" i="1"/>
  <c r="C56" i="1"/>
  <c r="A27" i="3"/>
  <c r="I27" i="3"/>
  <c r="D56" i="1" s="1"/>
  <c r="I56" i="1"/>
  <c r="J56" i="1"/>
  <c r="K56" i="1"/>
  <c r="H40" i="1"/>
  <c r="E6" i="5"/>
  <c r="C40" i="1"/>
  <c r="D40" i="1"/>
  <c r="I52" i="11"/>
  <c r="E40" i="1" s="1"/>
  <c r="F40" i="1"/>
  <c r="G40" i="1"/>
  <c r="I40" i="1"/>
  <c r="J40" i="1"/>
  <c r="H45" i="1"/>
  <c r="E20" i="5"/>
  <c r="C45" i="1" s="1"/>
  <c r="A14" i="3"/>
  <c r="I14" i="3" s="1"/>
  <c r="D45" i="1"/>
  <c r="E45" i="1"/>
  <c r="F45" i="1"/>
  <c r="I45" i="1"/>
  <c r="J45" i="1"/>
  <c r="K45" i="1"/>
  <c r="G14" i="13"/>
  <c r="H33" i="1" s="1"/>
  <c r="E34" i="5"/>
  <c r="C33" i="1" s="1"/>
  <c r="A35" i="3"/>
  <c r="I35" i="3" s="1"/>
  <c r="D33" i="1" s="1"/>
  <c r="F33" i="1"/>
  <c r="I44" i="4"/>
  <c r="G33" i="1" s="1"/>
  <c r="I33" i="1"/>
  <c r="J33" i="1"/>
  <c r="K33" i="1"/>
  <c r="H57" i="1"/>
  <c r="C57" i="1"/>
  <c r="I50" i="3"/>
  <c r="D57" i="1"/>
  <c r="F57" i="1"/>
  <c r="G57" i="1"/>
  <c r="I57" i="1"/>
  <c r="J57" i="1"/>
  <c r="K57" i="1"/>
  <c r="H39" i="1"/>
  <c r="C39" i="1"/>
  <c r="A11" i="3"/>
  <c r="I11" i="3" s="1"/>
  <c r="D39" i="1" s="1"/>
  <c r="I39" i="1"/>
  <c r="J39" i="1"/>
  <c r="H60" i="1"/>
  <c r="C60" i="1"/>
  <c r="A22" i="3"/>
  <c r="I22" i="3" s="1"/>
  <c r="D60" i="1" s="1"/>
  <c r="F60" i="1"/>
  <c r="I60" i="1"/>
  <c r="J60" i="1"/>
  <c r="K60" i="1"/>
  <c r="H32" i="1"/>
  <c r="C32" i="1"/>
  <c r="A12" i="3"/>
  <c r="I12" i="3"/>
  <c r="D32" i="1" s="1"/>
  <c r="E32" i="1"/>
  <c r="G32" i="1"/>
  <c r="K32" i="1"/>
  <c r="H48" i="1"/>
  <c r="E22" i="5"/>
  <c r="C48" i="1" s="1"/>
  <c r="A39" i="3"/>
  <c r="I39" i="3" s="1"/>
  <c r="D48" i="1" s="1"/>
  <c r="G48" i="1"/>
  <c r="I48" i="1"/>
  <c r="K48" i="1"/>
  <c r="H62" i="1"/>
  <c r="E24" i="5"/>
  <c r="C62" i="1" s="1"/>
  <c r="A40" i="3"/>
  <c r="I40" i="3" s="1"/>
  <c r="D62" i="1" s="1"/>
  <c r="F62" i="1"/>
  <c r="G62" i="1"/>
  <c r="I62" i="1"/>
  <c r="J62" i="1"/>
  <c r="K62" i="1"/>
  <c r="H41" i="1"/>
  <c r="C41" i="1"/>
  <c r="A38" i="3"/>
  <c r="I38" i="3" s="1"/>
  <c r="D41" i="1" s="1"/>
  <c r="F41" i="1"/>
  <c r="I41" i="1"/>
  <c r="K41" i="1"/>
  <c r="G23" i="13"/>
  <c r="H28" i="1"/>
  <c r="C28" i="1"/>
  <c r="A15" i="3"/>
  <c r="I15" i="3" s="1"/>
  <c r="D28" i="1" s="1"/>
  <c r="A34" i="11"/>
  <c r="I34" i="11" s="1"/>
  <c r="E28" i="1" s="1"/>
  <c r="F28" i="1"/>
  <c r="A26" i="4"/>
  <c r="I26" i="4" s="1"/>
  <c r="G28" i="1"/>
  <c r="K28" i="1"/>
  <c r="H43" i="1"/>
  <c r="E25" i="5"/>
  <c r="C43" i="1" s="1"/>
  <c r="D43" i="1"/>
  <c r="E43" i="1"/>
  <c r="I43" i="1"/>
  <c r="J43" i="1"/>
  <c r="K43" i="1"/>
  <c r="H23" i="1"/>
  <c r="E31" i="5"/>
  <c r="C23" i="1" s="1"/>
  <c r="A32" i="3"/>
  <c r="I32" i="3"/>
  <c r="D23" i="1" s="1"/>
  <c r="F23" i="1"/>
  <c r="G23" i="1"/>
  <c r="I23" i="1"/>
  <c r="J23" i="1"/>
  <c r="H65" i="1"/>
  <c r="E26" i="5"/>
  <c r="C65" i="1"/>
  <c r="D65" i="1"/>
  <c r="I49" i="11"/>
  <c r="E65" i="1" s="1"/>
  <c r="F65" i="1"/>
  <c r="G65" i="1"/>
  <c r="I65" i="1"/>
  <c r="K65" i="1"/>
  <c r="H67" i="1"/>
  <c r="E37" i="5"/>
  <c r="C67" i="1" s="1"/>
  <c r="I49" i="3"/>
  <c r="D67" i="1" s="1"/>
  <c r="E67" i="1"/>
  <c r="F67" i="1"/>
  <c r="G67" i="1"/>
  <c r="I67" i="1"/>
  <c r="K67" i="1"/>
  <c r="H63" i="1"/>
  <c r="E7" i="5"/>
  <c r="C63" i="1" s="1"/>
  <c r="A41" i="3"/>
  <c r="I41" i="3" s="1"/>
  <c r="D63" i="1" s="1"/>
  <c r="E63" i="1"/>
  <c r="F63" i="1"/>
  <c r="A36" i="4"/>
  <c r="I36" i="4" s="1"/>
  <c r="G63" i="1" s="1"/>
  <c r="I63" i="1"/>
  <c r="J63" i="1"/>
  <c r="K63" i="1"/>
  <c r="H49" i="1"/>
  <c r="C49" i="1"/>
  <c r="D49" i="1"/>
  <c r="G49" i="1"/>
  <c r="I49" i="1"/>
  <c r="J49" i="1"/>
  <c r="K49" i="1"/>
  <c r="H70" i="1"/>
  <c r="C70" i="1"/>
  <c r="D70" i="1"/>
  <c r="E70" i="1"/>
  <c r="F70" i="1"/>
  <c r="A2" i="4"/>
  <c r="I2" i="4" s="1"/>
  <c r="I70" i="1"/>
  <c r="J70" i="1"/>
  <c r="K70" i="1"/>
  <c r="H75" i="1"/>
  <c r="C75" i="1"/>
  <c r="D75" i="1"/>
  <c r="F75" i="1"/>
  <c r="G75" i="1"/>
  <c r="I75" i="1"/>
  <c r="J75" i="1"/>
  <c r="K75" i="1"/>
  <c r="H77" i="1"/>
  <c r="C77" i="1"/>
  <c r="D77" i="1"/>
  <c r="E77" i="1"/>
  <c r="G77" i="1"/>
  <c r="I77" i="1"/>
  <c r="J77" i="1"/>
  <c r="K77" i="1"/>
  <c r="G5" i="13"/>
  <c r="H46" i="1" s="1"/>
  <c r="C46" i="1"/>
  <c r="A6" i="3"/>
  <c r="I6" i="3" s="1"/>
  <c r="D46" i="1" s="1"/>
  <c r="E46" i="1"/>
  <c r="F46" i="1"/>
  <c r="G46" i="1"/>
  <c r="I46" i="1"/>
  <c r="J46" i="1"/>
  <c r="K46" i="1"/>
  <c r="H31" i="1"/>
  <c r="C31" i="1"/>
  <c r="D31" i="1"/>
  <c r="G31" i="1"/>
  <c r="I31" i="1"/>
  <c r="J31" i="1"/>
  <c r="K31" i="1"/>
  <c r="H82" i="1"/>
  <c r="E27" i="5"/>
  <c r="C82" i="1" s="1"/>
  <c r="D82" i="1"/>
  <c r="E82" i="1"/>
  <c r="F82" i="1"/>
  <c r="A32" i="4"/>
  <c r="I32" i="4" s="1"/>
  <c r="G82" i="1" s="1"/>
  <c r="I82" i="1"/>
  <c r="J82" i="1"/>
  <c r="K82" i="1"/>
  <c r="H83" i="1"/>
  <c r="E12" i="5"/>
  <c r="C83" i="1" s="1"/>
  <c r="D83" i="1"/>
  <c r="E83" i="1"/>
  <c r="F83" i="1"/>
  <c r="G83" i="1"/>
  <c r="I83" i="1"/>
  <c r="J83" i="1"/>
  <c r="K83" i="1"/>
  <c r="H47" i="1"/>
  <c r="C47" i="1"/>
  <c r="D47" i="1"/>
  <c r="E47" i="1"/>
  <c r="F47" i="1"/>
  <c r="A8" i="4"/>
  <c r="I8" i="4" s="1"/>
  <c r="G47" i="1" s="1"/>
  <c r="I47" i="1"/>
  <c r="K47" i="1"/>
  <c r="H87" i="1"/>
  <c r="E41" i="5"/>
  <c r="C87" i="1" s="1"/>
  <c r="D87" i="1"/>
  <c r="E87" i="1"/>
  <c r="F87" i="1"/>
  <c r="G87" i="1"/>
  <c r="I87" i="1"/>
  <c r="J87" i="1"/>
  <c r="K87" i="1"/>
  <c r="H61" i="1"/>
  <c r="C61" i="1"/>
  <c r="A9" i="3"/>
  <c r="I9" i="3"/>
  <c r="D61" i="1" s="1"/>
  <c r="E61" i="1"/>
  <c r="F61" i="1"/>
  <c r="G61" i="1"/>
  <c r="I61" i="1"/>
  <c r="J61" i="1"/>
  <c r="K61" i="1"/>
  <c r="H74" i="1"/>
  <c r="C74" i="1"/>
  <c r="A19" i="3"/>
  <c r="I19" i="3" s="1"/>
  <c r="F74" i="1"/>
  <c r="G74" i="1"/>
  <c r="I74" i="1"/>
  <c r="J74" i="1"/>
  <c r="K74" i="1"/>
  <c r="H86" i="1"/>
  <c r="C86" i="1"/>
  <c r="A13" i="3"/>
  <c r="I13" i="3"/>
  <c r="D86" i="1" s="1"/>
  <c r="E86" i="1"/>
  <c r="G86" i="1"/>
  <c r="I86" i="1"/>
  <c r="J86" i="1"/>
  <c r="K86" i="1"/>
  <c r="H91" i="1"/>
  <c r="E19" i="5"/>
  <c r="C91" i="1"/>
  <c r="D91" i="1"/>
  <c r="E91" i="1"/>
  <c r="F91" i="1"/>
  <c r="G91" i="1"/>
  <c r="I91" i="1"/>
  <c r="J91" i="1"/>
  <c r="K91" i="1"/>
  <c r="H53" i="1"/>
  <c r="C53" i="1"/>
  <c r="D53" i="1"/>
  <c r="F53" i="1"/>
  <c r="G53" i="1"/>
  <c r="I53" i="1"/>
  <c r="J53" i="1"/>
  <c r="K53" i="1"/>
  <c r="H64" i="1"/>
  <c r="C64" i="1"/>
  <c r="D64" i="1"/>
  <c r="A42" i="11"/>
  <c r="I42" i="11" s="1"/>
  <c r="E64" i="1" s="1"/>
  <c r="F64" i="1"/>
  <c r="A15" i="4"/>
  <c r="I15" i="4" s="1"/>
  <c r="G64" i="1" s="1"/>
  <c r="I64" i="1"/>
  <c r="K64" i="1"/>
  <c r="H92" i="1"/>
  <c r="E23" i="5"/>
  <c r="C92" i="1" s="1"/>
  <c r="D92" i="1"/>
  <c r="E92" i="1"/>
  <c r="F92" i="1"/>
  <c r="G92" i="1"/>
  <c r="I92" i="1"/>
  <c r="J92" i="1"/>
  <c r="K92" i="1"/>
  <c r="H95" i="1"/>
  <c r="C95" i="1"/>
  <c r="D95" i="1"/>
  <c r="G95" i="1"/>
  <c r="I95" i="1"/>
  <c r="J95" i="1"/>
  <c r="K95" i="1"/>
  <c r="H84" i="1"/>
  <c r="C84" i="1"/>
  <c r="D84" i="1"/>
  <c r="E84" i="1"/>
  <c r="G84" i="1"/>
  <c r="I84" i="1"/>
  <c r="J84" i="1"/>
  <c r="K84" i="1"/>
  <c r="H97" i="1"/>
  <c r="C97" i="1"/>
  <c r="A21" i="3"/>
  <c r="I21" i="3" s="1"/>
  <c r="D97" i="1" s="1"/>
  <c r="E97" i="1"/>
  <c r="G97" i="1"/>
  <c r="I97" i="1"/>
  <c r="J97" i="1"/>
  <c r="K97" i="1"/>
  <c r="H80" i="1"/>
  <c r="C80" i="1"/>
  <c r="I48" i="3"/>
  <c r="D80" i="1" s="1"/>
  <c r="E80" i="1"/>
  <c r="F80" i="1"/>
  <c r="G80" i="1"/>
  <c r="I80" i="1"/>
  <c r="J80" i="1"/>
  <c r="K80" i="1"/>
  <c r="H89" i="1"/>
  <c r="E33" i="5"/>
  <c r="C89" i="1"/>
  <c r="D89" i="1"/>
  <c r="E89" i="1"/>
  <c r="F89" i="1"/>
  <c r="G89" i="1"/>
  <c r="I89" i="1"/>
  <c r="J89" i="1"/>
  <c r="K89" i="1"/>
  <c r="H99" i="1"/>
  <c r="C99" i="1"/>
  <c r="D99" i="1"/>
  <c r="E99" i="1"/>
  <c r="F99" i="1"/>
  <c r="I99" i="1"/>
  <c r="J99" i="1"/>
  <c r="K99" i="1"/>
  <c r="H37" i="1"/>
  <c r="C37" i="1"/>
  <c r="A20" i="3"/>
  <c r="I20" i="3" s="1"/>
  <c r="D37" i="1" s="1"/>
  <c r="E37" i="1"/>
  <c r="F37" i="1"/>
  <c r="G37" i="1"/>
  <c r="I37" i="1"/>
  <c r="J37" i="1"/>
  <c r="K37" i="1"/>
  <c r="H69" i="1"/>
  <c r="E36" i="5"/>
  <c r="C69" i="1"/>
  <c r="D69" i="1"/>
  <c r="E69" i="1"/>
  <c r="F69" i="1"/>
  <c r="G69" i="1"/>
  <c r="I69" i="1"/>
  <c r="J69" i="1"/>
  <c r="K69" i="1"/>
  <c r="G6" i="13"/>
  <c r="H58" i="1" s="1"/>
  <c r="E35" i="5"/>
  <c r="C58" i="1" s="1"/>
  <c r="D58" i="1"/>
  <c r="E58" i="1"/>
  <c r="F58" i="1"/>
  <c r="G58" i="1"/>
  <c r="I58" i="1"/>
  <c r="J58" i="1"/>
  <c r="K58" i="1"/>
  <c r="G24" i="13"/>
  <c r="H66" i="1"/>
  <c r="C66" i="1"/>
  <c r="A26" i="3"/>
  <c r="I26" i="3" s="1"/>
  <c r="D66" i="1" s="1"/>
  <c r="E66" i="1"/>
  <c r="F66" i="1"/>
  <c r="G66" i="1"/>
  <c r="I66" i="1"/>
  <c r="J66" i="1"/>
  <c r="K66" i="1"/>
  <c r="H106" i="1"/>
  <c r="C106" i="1"/>
  <c r="D106" i="1"/>
  <c r="E106" i="1"/>
  <c r="F106" i="1"/>
  <c r="A29" i="4"/>
  <c r="I29" i="4" s="1"/>
  <c r="G106" i="1" s="1"/>
  <c r="I106" i="1"/>
  <c r="J106" i="1"/>
  <c r="K106" i="1"/>
  <c r="H96" i="1"/>
  <c r="C96" i="1"/>
  <c r="D96" i="1"/>
  <c r="F96" i="1"/>
  <c r="G96" i="1"/>
  <c r="I96" i="1"/>
  <c r="J96" i="1"/>
  <c r="K96" i="1"/>
  <c r="H93" i="1"/>
  <c r="C93" i="1"/>
  <c r="D93" i="1"/>
  <c r="E93" i="1"/>
  <c r="F93" i="1"/>
  <c r="A30" i="4"/>
  <c r="I30" i="4" s="1"/>
  <c r="G93" i="1" s="1"/>
  <c r="I93" i="1"/>
  <c r="J93" i="1"/>
  <c r="K93" i="1"/>
  <c r="G7" i="13"/>
  <c r="H68" i="1" s="1"/>
  <c r="C68" i="1"/>
  <c r="A34" i="3"/>
  <c r="I34" i="3"/>
  <c r="D68" i="1" s="1"/>
  <c r="E68" i="1"/>
  <c r="F68" i="1"/>
  <c r="G68" i="1"/>
  <c r="I68" i="1"/>
  <c r="J68" i="1"/>
  <c r="K68" i="1"/>
  <c r="H59" i="1"/>
  <c r="C59" i="1"/>
  <c r="D59" i="1"/>
  <c r="G59" i="1"/>
  <c r="I59" i="1"/>
  <c r="J59" i="1"/>
  <c r="G21" i="13"/>
  <c r="H94" i="1"/>
  <c r="C94" i="1"/>
  <c r="D94" i="1"/>
  <c r="F94" i="1"/>
  <c r="G94" i="1"/>
  <c r="I94" i="1"/>
  <c r="J94" i="1"/>
  <c r="K94" i="1"/>
  <c r="H116" i="1"/>
  <c r="C116" i="1"/>
  <c r="D116" i="1"/>
  <c r="E116" i="1"/>
  <c r="F116" i="1"/>
  <c r="G116" i="1"/>
  <c r="I116" i="1"/>
  <c r="J116" i="1"/>
  <c r="K116" i="1"/>
  <c r="H81" i="1"/>
  <c r="C81" i="1"/>
  <c r="D81" i="1"/>
  <c r="E81" i="1"/>
  <c r="F81" i="1"/>
  <c r="G81" i="1"/>
  <c r="I81" i="1"/>
  <c r="J81" i="1"/>
  <c r="K81" i="1"/>
  <c r="H115" i="1"/>
  <c r="C115" i="1"/>
  <c r="D115" i="1"/>
  <c r="E115" i="1"/>
  <c r="F115" i="1"/>
  <c r="G115" i="1"/>
  <c r="I115" i="1"/>
  <c r="J115" i="1"/>
  <c r="K115" i="1"/>
  <c r="H102" i="1"/>
  <c r="C102" i="1"/>
  <c r="D102" i="1"/>
  <c r="E102" i="1"/>
  <c r="F102" i="1"/>
  <c r="G102" i="1"/>
  <c r="I102" i="1"/>
  <c r="J102" i="1"/>
  <c r="K102" i="1"/>
  <c r="H117" i="1"/>
  <c r="C117" i="1"/>
  <c r="D117" i="1"/>
  <c r="E117" i="1"/>
  <c r="F117" i="1"/>
  <c r="G117" i="1"/>
  <c r="I117" i="1"/>
  <c r="J117" i="1"/>
  <c r="K117" i="1"/>
  <c r="H119" i="1"/>
  <c r="C119" i="1"/>
  <c r="D119" i="1"/>
  <c r="E119" i="1"/>
  <c r="F119" i="1"/>
  <c r="G119" i="1"/>
  <c r="I119" i="1"/>
  <c r="J119" i="1"/>
  <c r="K119" i="1"/>
  <c r="H120" i="1"/>
  <c r="C120" i="1"/>
  <c r="D120" i="1"/>
  <c r="E120" i="1"/>
  <c r="F120" i="1"/>
  <c r="G120" i="1"/>
  <c r="I120" i="1"/>
  <c r="J120" i="1"/>
  <c r="K120" i="1"/>
  <c r="H121" i="1"/>
  <c r="C121" i="1"/>
  <c r="D121" i="1"/>
  <c r="E121" i="1"/>
  <c r="F121" i="1"/>
  <c r="G121" i="1"/>
  <c r="I121" i="1"/>
  <c r="J121" i="1"/>
  <c r="K121" i="1"/>
  <c r="H122" i="1"/>
  <c r="C122" i="1"/>
  <c r="D122" i="1"/>
  <c r="E122" i="1"/>
  <c r="F122" i="1"/>
  <c r="G122" i="1"/>
  <c r="I122" i="1"/>
  <c r="J122" i="1"/>
  <c r="K122" i="1"/>
  <c r="H123" i="1"/>
  <c r="C123" i="1"/>
  <c r="D123" i="1"/>
  <c r="E123" i="1"/>
  <c r="F123" i="1"/>
  <c r="G123" i="1"/>
  <c r="I123" i="1"/>
  <c r="J123" i="1"/>
  <c r="K123" i="1"/>
  <c r="H104" i="1"/>
  <c r="C104" i="1"/>
  <c r="D104" i="1"/>
  <c r="E104" i="1"/>
  <c r="F104" i="1"/>
  <c r="G104" i="1"/>
  <c r="I104" i="1"/>
  <c r="J104" i="1"/>
  <c r="K104" i="1"/>
  <c r="H124" i="1"/>
  <c r="C124" i="1"/>
  <c r="D124" i="1"/>
  <c r="E124" i="1"/>
  <c r="F124" i="1"/>
  <c r="G124" i="1"/>
  <c r="I124" i="1"/>
  <c r="J124" i="1"/>
  <c r="K124" i="1"/>
  <c r="H126" i="1"/>
  <c r="C126" i="1"/>
  <c r="D126" i="1"/>
  <c r="E126" i="1"/>
  <c r="F126" i="1"/>
  <c r="G126" i="1"/>
  <c r="I126" i="1"/>
  <c r="J126" i="1"/>
  <c r="K126" i="1"/>
  <c r="H127" i="1"/>
  <c r="C127" i="1"/>
  <c r="D127" i="1"/>
  <c r="E127" i="1"/>
  <c r="F127" i="1"/>
  <c r="G127" i="1"/>
  <c r="I127" i="1"/>
  <c r="J127" i="1"/>
  <c r="K127" i="1"/>
  <c r="H107" i="1"/>
  <c r="C107" i="1"/>
  <c r="D107" i="1"/>
  <c r="E107" i="1"/>
  <c r="F107" i="1"/>
  <c r="G107" i="1"/>
  <c r="I107" i="1"/>
  <c r="J107" i="1"/>
  <c r="K107" i="1"/>
  <c r="H129" i="1"/>
  <c r="C129" i="1"/>
  <c r="D129" i="1"/>
  <c r="E129" i="1"/>
  <c r="F129" i="1"/>
  <c r="G129" i="1"/>
  <c r="I129" i="1"/>
  <c r="J129" i="1"/>
  <c r="K129" i="1"/>
  <c r="H131" i="1"/>
  <c r="C131" i="1"/>
  <c r="D131" i="1"/>
  <c r="E131" i="1"/>
  <c r="F131" i="1"/>
  <c r="G131" i="1"/>
  <c r="I131" i="1"/>
  <c r="J131" i="1"/>
  <c r="K131" i="1"/>
  <c r="H132" i="1"/>
  <c r="C132" i="1"/>
  <c r="D132" i="1"/>
  <c r="E132" i="1"/>
  <c r="F132" i="1"/>
  <c r="G132" i="1"/>
  <c r="I132" i="1"/>
  <c r="J132" i="1"/>
  <c r="K132" i="1"/>
  <c r="H134" i="1"/>
  <c r="C134" i="1"/>
  <c r="D134" i="1"/>
  <c r="E134" i="1"/>
  <c r="F134" i="1"/>
  <c r="G134" i="1"/>
  <c r="I134" i="1"/>
  <c r="J134" i="1"/>
  <c r="K134" i="1"/>
  <c r="H135" i="1"/>
  <c r="C135" i="1"/>
  <c r="D135" i="1"/>
  <c r="E135" i="1"/>
  <c r="F135" i="1"/>
  <c r="G135" i="1"/>
  <c r="I135" i="1"/>
  <c r="J135" i="1"/>
  <c r="K135" i="1"/>
  <c r="H136" i="1"/>
  <c r="C136" i="1"/>
  <c r="D136" i="1"/>
  <c r="E136" i="1"/>
  <c r="F136" i="1"/>
  <c r="G136" i="1"/>
  <c r="I136" i="1"/>
  <c r="J136" i="1"/>
  <c r="K136" i="1"/>
  <c r="H137" i="1"/>
  <c r="C137" i="1"/>
  <c r="D137" i="1"/>
  <c r="E137" i="1"/>
  <c r="F137" i="1"/>
  <c r="G137" i="1"/>
  <c r="I137" i="1"/>
  <c r="J137" i="1"/>
  <c r="K137" i="1"/>
  <c r="H138" i="1"/>
  <c r="C138" i="1"/>
  <c r="D138" i="1"/>
  <c r="E138" i="1"/>
  <c r="F138" i="1"/>
  <c r="G138" i="1"/>
  <c r="I138" i="1"/>
  <c r="J138" i="1"/>
  <c r="K138" i="1"/>
  <c r="H139" i="1"/>
  <c r="C139" i="1"/>
  <c r="D139" i="1"/>
  <c r="E139" i="1"/>
  <c r="F139" i="1"/>
  <c r="G139" i="1"/>
  <c r="I139" i="1"/>
  <c r="J139" i="1"/>
  <c r="K139" i="1"/>
  <c r="H140" i="1"/>
  <c r="C140" i="1"/>
  <c r="D140" i="1"/>
  <c r="E140" i="1"/>
  <c r="F140" i="1"/>
  <c r="G140" i="1"/>
  <c r="I140" i="1"/>
  <c r="J140" i="1"/>
  <c r="K140" i="1"/>
  <c r="H71" i="1"/>
  <c r="C71" i="1"/>
  <c r="D71" i="1"/>
  <c r="E71" i="1"/>
  <c r="F71" i="1"/>
  <c r="G71" i="1"/>
  <c r="I71" i="1"/>
  <c r="J71" i="1"/>
  <c r="K71" i="1"/>
  <c r="H141" i="1"/>
  <c r="C141" i="1"/>
  <c r="D141" i="1"/>
  <c r="E141" i="1"/>
  <c r="F141" i="1"/>
  <c r="G141" i="1"/>
  <c r="I141" i="1"/>
  <c r="J141" i="1"/>
  <c r="K141" i="1"/>
  <c r="H101" i="1"/>
  <c r="C101" i="1"/>
  <c r="D101" i="1"/>
  <c r="E101" i="1"/>
  <c r="F101" i="1"/>
  <c r="G101" i="1"/>
  <c r="I101" i="1"/>
  <c r="J101" i="1"/>
  <c r="K101" i="1"/>
  <c r="H143" i="1"/>
  <c r="C143" i="1"/>
  <c r="D143" i="1"/>
  <c r="E143" i="1"/>
  <c r="F143" i="1"/>
  <c r="G143" i="1"/>
  <c r="I143" i="1"/>
  <c r="J143" i="1"/>
  <c r="K143" i="1"/>
  <c r="H144" i="1"/>
  <c r="C144" i="1"/>
  <c r="D144" i="1"/>
  <c r="E144" i="1"/>
  <c r="F144" i="1"/>
  <c r="G144" i="1"/>
  <c r="I144" i="1"/>
  <c r="J144" i="1"/>
  <c r="K144" i="1"/>
  <c r="H145" i="1"/>
  <c r="C145" i="1"/>
  <c r="D145" i="1"/>
  <c r="E145" i="1"/>
  <c r="F145" i="1"/>
  <c r="G145" i="1"/>
  <c r="I145" i="1"/>
  <c r="J145" i="1"/>
  <c r="K145" i="1"/>
  <c r="H146" i="1"/>
  <c r="C146" i="1"/>
  <c r="D146" i="1"/>
  <c r="E146" i="1"/>
  <c r="F146" i="1"/>
  <c r="G146" i="1"/>
  <c r="I146" i="1"/>
  <c r="J146" i="1"/>
  <c r="K146" i="1"/>
  <c r="H109" i="1"/>
  <c r="C109" i="1"/>
  <c r="D109" i="1"/>
  <c r="E109" i="1"/>
  <c r="F109" i="1"/>
  <c r="G109" i="1"/>
  <c r="I109" i="1"/>
  <c r="J109" i="1"/>
  <c r="K109" i="1"/>
  <c r="H147" i="1"/>
  <c r="C147" i="1"/>
  <c r="D147" i="1"/>
  <c r="E147" i="1"/>
  <c r="F147" i="1"/>
  <c r="G147" i="1"/>
  <c r="I147" i="1"/>
  <c r="J147" i="1"/>
  <c r="K147" i="1"/>
  <c r="H98" i="1"/>
  <c r="C98" i="1"/>
  <c r="D98" i="1"/>
  <c r="E98" i="1"/>
  <c r="F98" i="1"/>
  <c r="G98" i="1"/>
  <c r="I98" i="1"/>
  <c r="J98" i="1"/>
  <c r="K98" i="1"/>
  <c r="H103" i="1"/>
  <c r="C103" i="1"/>
  <c r="D103" i="1"/>
  <c r="E103" i="1"/>
  <c r="F103" i="1"/>
  <c r="G103" i="1"/>
  <c r="I103" i="1"/>
  <c r="J103" i="1"/>
  <c r="K103" i="1"/>
  <c r="H149" i="1"/>
  <c r="C149" i="1"/>
  <c r="D149" i="1"/>
  <c r="E149" i="1"/>
  <c r="F149" i="1"/>
  <c r="G149" i="1"/>
  <c r="I149" i="1"/>
  <c r="J149" i="1"/>
  <c r="K149" i="1"/>
  <c r="H150" i="1"/>
  <c r="C150" i="1"/>
  <c r="D150" i="1"/>
  <c r="E150" i="1"/>
  <c r="F150" i="1"/>
  <c r="G150" i="1"/>
  <c r="I150" i="1"/>
  <c r="J150" i="1"/>
  <c r="K150" i="1"/>
  <c r="H151" i="1"/>
  <c r="C151" i="1"/>
  <c r="D151" i="1"/>
  <c r="E151" i="1"/>
  <c r="F151" i="1"/>
  <c r="G151" i="1"/>
  <c r="I151" i="1"/>
  <c r="J151" i="1"/>
  <c r="K151" i="1"/>
  <c r="H153" i="1"/>
  <c r="C153" i="1"/>
  <c r="D153" i="1"/>
  <c r="E153" i="1"/>
  <c r="F153" i="1"/>
  <c r="G153" i="1"/>
  <c r="I153" i="1"/>
  <c r="J153" i="1"/>
  <c r="K153" i="1"/>
  <c r="H112" i="1"/>
  <c r="C112" i="1"/>
  <c r="D112" i="1"/>
  <c r="E112" i="1"/>
  <c r="F112" i="1"/>
  <c r="G112" i="1"/>
  <c r="I112" i="1"/>
  <c r="J112" i="1"/>
  <c r="K112" i="1"/>
  <c r="H155" i="1"/>
  <c r="C155" i="1"/>
  <c r="D155" i="1"/>
  <c r="E155" i="1"/>
  <c r="F155" i="1"/>
  <c r="G155" i="1"/>
  <c r="I155" i="1"/>
  <c r="J155" i="1"/>
  <c r="K155" i="1"/>
  <c r="H156" i="1"/>
  <c r="C156" i="1"/>
  <c r="D156" i="1"/>
  <c r="E156" i="1"/>
  <c r="F156" i="1"/>
  <c r="G156" i="1"/>
  <c r="I156" i="1"/>
  <c r="J156" i="1"/>
  <c r="K156" i="1"/>
  <c r="H157" i="1"/>
  <c r="C157" i="1"/>
  <c r="D157" i="1"/>
  <c r="E157" i="1"/>
  <c r="F157" i="1"/>
  <c r="G157" i="1"/>
  <c r="I157" i="1"/>
  <c r="J157" i="1"/>
  <c r="K157" i="1"/>
  <c r="H158" i="1"/>
  <c r="C158" i="1"/>
  <c r="D158" i="1"/>
  <c r="E158" i="1"/>
  <c r="F158" i="1"/>
  <c r="G158" i="1"/>
  <c r="I158" i="1"/>
  <c r="J158" i="1"/>
  <c r="K158" i="1"/>
  <c r="H159" i="1"/>
  <c r="C159" i="1"/>
  <c r="D159" i="1"/>
  <c r="E159" i="1"/>
  <c r="F159" i="1"/>
  <c r="G159" i="1"/>
  <c r="I159" i="1"/>
  <c r="J159" i="1"/>
  <c r="K159" i="1"/>
  <c r="H160" i="1"/>
  <c r="C160" i="1"/>
  <c r="D160" i="1"/>
  <c r="E160" i="1"/>
  <c r="F160" i="1"/>
  <c r="G160" i="1"/>
  <c r="I160" i="1"/>
  <c r="J160" i="1"/>
  <c r="K160" i="1"/>
  <c r="H73" i="1"/>
  <c r="C73" i="1"/>
  <c r="D73" i="1"/>
  <c r="E73" i="1"/>
  <c r="F73" i="1"/>
  <c r="G73" i="1"/>
  <c r="I73" i="1"/>
  <c r="J73" i="1"/>
  <c r="K73" i="1"/>
  <c r="H161" i="1"/>
  <c r="C161" i="1"/>
  <c r="D161" i="1"/>
  <c r="E161" i="1"/>
  <c r="F161" i="1"/>
  <c r="G161" i="1"/>
  <c r="I161" i="1"/>
  <c r="J161" i="1"/>
  <c r="K161" i="1"/>
  <c r="H162" i="1"/>
  <c r="C162" i="1"/>
  <c r="D162" i="1"/>
  <c r="E162" i="1"/>
  <c r="F162" i="1"/>
  <c r="G162" i="1"/>
  <c r="I162" i="1"/>
  <c r="J162" i="1"/>
  <c r="K162" i="1"/>
  <c r="H163" i="1"/>
  <c r="C163" i="1"/>
  <c r="D163" i="1"/>
  <c r="E163" i="1"/>
  <c r="F163" i="1"/>
  <c r="G163" i="1"/>
  <c r="I163" i="1"/>
  <c r="J163" i="1"/>
  <c r="K163" i="1"/>
  <c r="H164" i="1"/>
  <c r="C164" i="1"/>
  <c r="D164" i="1"/>
  <c r="E164" i="1"/>
  <c r="F164" i="1"/>
  <c r="G164" i="1"/>
  <c r="I164" i="1"/>
  <c r="J164" i="1"/>
  <c r="K164" i="1"/>
  <c r="H165" i="1"/>
  <c r="C165" i="1"/>
  <c r="D165" i="1"/>
  <c r="E165" i="1"/>
  <c r="F165" i="1"/>
  <c r="G165" i="1"/>
  <c r="I165" i="1"/>
  <c r="J165" i="1"/>
  <c r="K165" i="1"/>
  <c r="H76" i="1"/>
  <c r="C76" i="1"/>
  <c r="D76" i="1"/>
  <c r="E76" i="1"/>
  <c r="F76" i="1"/>
  <c r="G76" i="1"/>
  <c r="I76" i="1"/>
  <c r="J76" i="1"/>
  <c r="K76" i="1"/>
  <c r="H166" i="1"/>
  <c r="C166" i="1"/>
  <c r="D166" i="1"/>
  <c r="E166" i="1"/>
  <c r="F166" i="1"/>
  <c r="G166" i="1"/>
  <c r="I166" i="1"/>
  <c r="J166" i="1"/>
  <c r="K166" i="1"/>
  <c r="H167" i="1"/>
  <c r="C167" i="1"/>
  <c r="D167" i="1"/>
  <c r="E167" i="1"/>
  <c r="F167" i="1"/>
  <c r="G167" i="1"/>
  <c r="I167" i="1"/>
  <c r="J167" i="1"/>
  <c r="K167" i="1"/>
  <c r="H168" i="1"/>
  <c r="C168" i="1"/>
  <c r="D168" i="1"/>
  <c r="E168" i="1"/>
  <c r="F168" i="1"/>
  <c r="G168" i="1"/>
  <c r="I168" i="1"/>
  <c r="J168" i="1"/>
  <c r="K168" i="1"/>
  <c r="H169" i="1"/>
  <c r="C169" i="1"/>
  <c r="D169" i="1"/>
  <c r="E169" i="1"/>
  <c r="F169" i="1"/>
  <c r="G169" i="1"/>
  <c r="I169" i="1"/>
  <c r="J169" i="1"/>
  <c r="K169" i="1"/>
  <c r="H170" i="1"/>
  <c r="C170" i="1"/>
  <c r="D170" i="1"/>
  <c r="E170" i="1"/>
  <c r="F170" i="1"/>
  <c r="G170" i="1"/>
  <c r="I170" i="1"/>
  <c r="J170" i="1"/>
  <c r="K170" i="1"/>
  <c r="H114" i="1"/>
  <c r="C114" i="1"/>
  <c r="D114" i="1"/>
  <c r="E114" i="1"/>
  <c r="F114" i="1"/>
  <c r="G114" i="1"/>
  <c r="I114" i="1"/>
  <c r="J114" i="1"/>
  <c r="K114" i="1"/>
  <c r="H172" i="1"/>
  <c r="C172" i="1"/>
  <c r="D172" i="1"/>
  <c r="E172" i="1"/>
  <c r="F172" i="1"/>
  <c r="G172" i="1"/>
  <c r="I172" i="1"/>
  <c r="J172" i="1"/>
  <c r="K172" i="1"/>
  <c r="H88" i="1"/>
  <c r="C88" i="1"/>
  <c r="D88" i="1"/>
  <c r="E88" i="1"/>
  <c r="F88" i="1"/>
  <c r="G88" i="1"/>
  <c r="I88" i="1"/>
  <c r="J88" i="1"/>
  <c r="K88" i="1"/>
  <c r="H105" i="1"/>
  <c r="C105" i="1"/>
  <c r="D105" i="1"/>
  <c r="E105" i="1"/>
  <c r="F105" i="1"/>
  <c r="G105" i="1"/>
  <c r="I105" i="1"/>
  <c r="J105" i="1"/>
  <c r="K105" i="1"/>
  <c r="H174" i="1"/>
  <c r="C174" i="1"/>
  <c r="D174" i="1"/>
  <c r="E174" i="1"/>
  <c r="F174" i="1"/>
  <c r="G174" i="1"/>
  <c r="I174" i="1"/>
  <c r="J174" i="1"/>
  <c r="K174" i="1"/>
  <c r="H178" i="1"/>
  <c r="C178" i="1"/>
  <c r="D178" i="1"/>
  <c r="E178" i="1"/>
  <c r="F178" i="1"/>
  <c r="G178" i="1"/>
  <c r="I178" i="1"/>
  <c r="J178" i="1"/>
  <c r="K178" i="1"/>
  <c r="H180" i="1"/>
  <c r="C180" i="1"/>
  <c r="D180" i="1"/>
  <c r="E180" i="1"/>
  <c r="F180" i="1"/>
  <c r="G180" i="1"/>
  <c r="I180" i="1"/>
  <c r="J180" i="1"/>
  <c r="K180" i="1"/>
  <c r="H72" i="1"/>
  <c r="C72" i="1"/>
  <c r="D72" i="1"/>
  <c r="E72" i="1"/>
  <c r="F72" i="1"/>
  <c r="G72" i="1"/>
  <c r="I72" i="1"/>
  <c r="J72" i="1"/>
  <c r="K72" i="1"/>
  <c r="H51" i="1"/>
  <c r="C51" i="1"/>
  <c r="D51" i="1"/>
  <c r="E51" i="1"/>
  <c r="F51" i="1"/>
  <c r="G51" i="1"/>
  <c r="I51" i="1"/>
  <c r="J51" i="1"/>
  <c r="H181" i="1"/>
  <c r="C181" i="1"/>
  <c r="D181" i="1"/>
  <c r="E181" i="1"/>
  <c r="F181" i="1"/>
  <c r="G181" i="1"/>
  <c r="I181" i="1"/>
  <c r="J181" i="1"/>
  <c r="K181" i="1"/>
  <c r="H110" i="1"/>
  <c r="C110" i="1"/>
  <c r="D110" i="1"/>
  <c r="E110" i="1"/>
  <c r="F110" i="1"/>
  <c r="G110" i="1"/>
  <c r="I110" i="1"/>
  <c r="J110" i="1"/>
  <c r="K110" i="1"/>
  <c r="H182" i="1"/>
  <c r="C182" i="1"/>
  <c r="D182" i="1"/>
  <c r="E182" i="1"/>
  <c r="F182" i="1"/>
  <c r="G182" i="1"/>
  <c r="I182" i="1"/>
  <c r="J182" i="1"/>
  <c r="K182" i="1"/>
  <c r="H183" i="1"/>
  <c r="C183" i="1"/>
  <c r="D183" i="1"/>
  <c r="E183" i="1"/>
  <c r="F183" i="1"/>
  <c r="G183" i="1"/>
  <c r="I183" i="1"/>
  <c r="J183" i="1"/>
  <c r="K183" i="1"/>
  <c r="H184" i="1"/>
  <c r="C184" i="1"/>
  <c r="D184" i="1"/>
  <c r="E184" i="1"/>
  <c r="F184" i="1"/>
  <c r="G184" i="1"/>
  <c r="I184" i="1"/>
  <c r="J184" i="1"/>
  <c r="K184" i="1"/>
  <c r="H185" i="1"/>
  <c r="C185" i="1"/>
  <c r="D185" i="1"/>
  <c r="E185" i="1"/>
  <c r="F185" i="1"/>
  <c r="G185" i="1"/>
  <c r="I185" i="1"/>
  <c r="J185" i="1"/>
  <c r="K185" i="1"/>
  <c r="H186" i="1"/>
  <c r="C186" i="1"/>
  <c r="D186" i="1"/>
  <c r="E186" i="1"/>
  <c r="F186" i="1"/>
  <c r="G186" i="1"/>
  <c r="I186" i="1"/>
  <c r="J186" i="1"/>
  <c r="K186" i="1"/>
  <c r="H187" i="1"/>
  <c r="C187" i="1"/>
  <c r="D187" i="1"/>
  <c r="E187" i="1"/>
  <c r="F187" i="1"/>
  <c r="G187" i="1"/>
  <c r="I187" i="1"/>
  <c r="J187" i="1"/>
  <c r="K187" i="1"/>
  <c r="H54" i="1"/>
  <c r="C54" i="1"/>
  <c r="D54" i="1"/>
  <c r="E54" i="1"/>
  <c r="F54" i="1"/>
  <c r="G54" i="1"/>
  <c r="I54" i="1"/>
  <c r="J54" i="1"/>
  <c r="K54" i="1"/>
  <c r="H189" i="1"/>
  <c r="C189" i="1"/>
  <c r="D189" i="1"/>
  <c r="E189" i="1"/>
  <c r="F189" i="1"/>
  <c r="G189" i="1"/>
  <c r="I189" i="1"/>
  <c r="J189" i="1"/>
  <c r="K189" i="1"/>
  <c r="H190" i="1"/>
  <c r="C190" i="1"/>
  <c r="D190" i="1"/>
  <c r="E190" i="1"/>
  <c r="F190" i="1"/>
  <c r="G190" i="1"/>
  <c r="I190" i="1"/>
  <c r="J190" i="1"/>
  <c r="K190" i="1"/>
  <c r="H191" i="1"/>
  <c r="C191" i="1"/>
  <c r="D191" i="1"/>
  <c r="E191" i="1"/>
  <c r="F191" i="1"/>
  <c r="G191" i="1"/>
  <c r="I191" i="1"/>
  <c r="J191" i="1"/>
  <c r="K191" i="1"/>
  <c r="H192" i="1"/>
  <c r="C192" i="1"/>
  <c r="D192" i="1"/>
  <c r="E192" i="1"/>
  <c r="F192" i="1"/>
  <c r="G192" i="1"/>
  <c r="I192" i="1"/>
  <c r="J192" i="1"/>
  <c r="K192" i="1"/>
  <c r="H193" i="1"/>
  <c r="C193" i="1"/>
  <c r="D193" i="1"/>
  <c r="E193" i="1"/>
  <c r="F193" i="1"/>
  <c r="G193" i="1"/>
  <c r="I193" i="1"/>
  <c r="J193" i="1"/>
  <c r="K193" i="1"/>
  <c r="H194" i="1"/>
  <c r="C194" i="1"/>
  <c r="D194" i="1"/>
  <c r="E194" i="1"/>
  <c r="F194" i="1"/>
  <c r="G194" i="1"/>
  <c r="I194" i="1"/>
  <c r="J194" i="1"/>
  <c r="K194" i="1"/>
  <c r="H108" i="1"/>
  <c r="C108" i="1"/>
  <c r="D108" i="1"/>
  <c r="E108" i="1"/>
  <c r="F108" i="1"/>
  <c r="G108" i="1"/>
  <c r="I108" i="1"/>
  <c r="J108" i="1"/>
  <c r="H195" i="1"/>
  <c r="C195" i="1"/>
  <c r="D195" i="1"/>
  <c r="E195" i="1"/>
  <c r="F195" i="1"/>
  <c r="G195" i="1"/>
  <c r="I195" i="1"/>
  <c r="J195" i="1"/>
  <c r="K195" i="1"/>
  <c r="H196" i="1"/>
  <c r="C196" i="1"/>
  <c r="D196" i="1"/>
  <c r="E196" i="1"/>
  <c r="F196" i="1"/>
  <c r="G196" i="1"/>
  <c r="I196" i="1"/>
  <c r="J196" i="1"/>
  <c r="K196" i="1"/>
  <c r="G22" i="13"/>
  <c r="H100" i="1" s="1"/>
  <c r="C100" i="1"/>
  <c r="D100" i="1"/>
  <c r="E100" i="1"/>
  <c r="F100" i="1"/>
  <c r="G100" i="1"/>
  <c r="I100" i="1"/>
  <c r="J100" i="1"/>
  <c r="K100" i="1"/>
  <c r="H197" i="1"/>
  <c r="C197" i="1"/>
  <c r="D197" i="1"/>
  <c r="E197" i="1"/>
  <c r="F197" i="1"/>
  <c r="G197" i="1"/>
  <c r="I197" i="1"/>
  <c r="J197" i="1"/>
  <c r="K197" i="1"/>
  <c r="H198" i="1"/>
  <c r="C198" i="1"/>
  <c r="D198" i="1"/>
  <c r="E198" i="1"/>
  <c r="F198" i="1"/>
  <c r="G198" i="1"/>
  <c r="I198" i="1"/>
  <c r="J198" i="1"/>
  <c r="K198" i="1"/>
  <c r="H52" i="1"/>
  <c r="C52" i="1"/>
  <c r="D52" i="1"/>
  <c r="E52" i="1"/>
  <c r="F52" i="1"/>
  <c r="G52" i="1"/>
  <c r="I52" i="1"/>
  <c r="J52" i="1"/>
  <c r="H199" i="1"/>
  <c r="C199" i="1"/>
  <c r="D199" i="1"/>
  <c r="E199" i="1"/>
  <c r="F199" i="1"/>
  <c r="G199" i="1"/>
  <c r="I199" i="1"/>
  <c r="J199" i="1"/>
  <c r="K199" i="1"/>
  <c r="H200" i="1"/>
  <c r="C200" i="1"/>
  <c r="D200" i="1"/>
  <c r="E200" i="1"/>
  <c r="F200" i="1"/>
  <c r="G200" i="1"/>
  <c r="I200" i="1"/>
  <c r="J200" i="1"/>
  <c r="K200" i="1"/>
  <c r="H203" i="1"/>
  <c r="C203" i="1"/>
  <c r="D203" i="1"/>
  <c r="E203" i="1"/>
  <c r="F203" i="1"/>
  <c r="G203" i="1"/>
  <c r="I203" i="1"/>
  <c r="J203" i="1"/>
  <c r="K203" i="1"/>
  <c r="H29" i="1"/>
  <c r="C29" i="1"/>
  <c r="D29" i="1"/>
  <c r="E29" i="1"/>
  <c r="F29" i="1"/>
  <c r="G29" i="1"/>
  <c r="I29" i="1"/>
  <c r="J29" i="1"/>
  <c r="H142" i="1"/>
  <c r="C142" i="1"/>
  <c r="D142" i="1"/>
  <c r="E142" i="1"/>
  <c r="F142" i="1"/>
  <c r="G142" i="1"/>
  <c r="I142" i="1"/>
  <c r="J142" i="1"/>
  <c r="K142" i="1"/>
  <c r="H148" i="1"/>
  <c r="C148" i="1"/>
  <c r="D148" i="1"/>
  <c r="E148" i="1"/>
  <c r="F148" i="1"/>
  <c r="G148" i="1"/>
  <c r="I148" i="1"/>
  <c r="J148" i="1"/>
  <c r="K148" i="1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2" i="4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2" i="8"/>
  <c r="F51" i="8"/>
  <c r="N37" i="8"/>
  <c r="N29" i="8"/>
  <c r="N27" i="8"/>
  <c r="N32" i="8"/>
  <c r="N31" i="8"/>
  <c r="N26" i="8"/>
  <c r="N34" i="8"/>
  <c r="N23" i="8"/>
  <c r="N12" i="8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2" i="4"/>
  <c r="N24" i="8"/>
  <c r="N21" i="8"/>
  <c r="N14" i="8"/>
  <c r="N28" i="8"/>
  <c r="N2" i="8"/>
  <c r="N17" i="8"/>
  <c r="N18" i="8"/>
  <c r="N20" i="8"/>
  <c r="N10" i="8"/>
  <c r="N15" i="8"/>
  <c r="N22" i="8"/>
  <c r="N13" i="8"/>
  <c r="N19" i="8"/>
  <c r="N11" i="8"/>
  <c r="N38" i="8"/>
  <c r="N35" i="8"/>
  <c r="N7" i="8"/>
  <c r="N5" i="8"/>
  <c r="N4" i="8"/>
  <c r="N9" i="8"/>
  <c r="N3" i="8"/>
  <c r="N6" i="8"/>
  <c r="N8" i="8"/>
  <c r="N36" i="8"/>
  <c r="N39" i="8"/>
  <c r="N30" i="8"/>
  <c r="N33" i="8"/>
  <c r="N16" i="8"/>
  <c r="N25" i="8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2" i="11"/>
  <c r="W4" i="11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3" i="11"/>
  <c r="T3" i="11"/>
  <c r="V3" i="11" s="1"/>
  <c r="T4" i="11"/>
  <c r="V4" i="11" s="1"/>
  <c r="T5" i="11"/>
  <c r="V5" i="11" s="1"/>
  <c r="T6" i="11"/>
  <c r="V6" i="11" s="1"/>
  <c r="T7" i="11"/>
  <c r="V7" i="11" s="1"/>
  <c r="T8" i="11"/>
  <c r="V8" i="11" s="1"/>
  <c r="T9" i="11"/>
  <c r="V9" i="11" s="1"/>
  <c r="T10" i="11"/>
  <c r="V10" i="11" s="1"/>
  <c r="T11" i="11"/>
  <c r="V11" i="11" s="1"/>
  <c r="T12" i="11"/>
  <c r="V12" i="11" s="1"/>
  <c r="T13" i="11"/>
  <c r="V13" i="11" s="1"/>
  <c r="T14" i="11"/>
  <c r="V14" i="11" s="1"/>
  <c r="T15" i="11"/>
  <c r="V15" i="11" s="1"/>
  <c r="T16" i="11"/>
  <c r="V16" i="11" s="1"/>
  <c r="T17" i="11"/>
  <c r="V17" i="11" s="1"/>
  <c r="T18" i="11"/>
  <c r="V18" i="11" s="1"/>
  <c r="T19" i="11"/>
  <c r="V19" i="11" s="1"/>
  <c r="T20" i="11"/>
  <c r="V20" i="11" s="1"/>
  <c r="T21" i="11"/>
  <c r="V21" i="11" s="1"/>
  <c r="T22" i="11"/>
  <c r="V22" i="11" s="1"/>
  <c r="T23" i="11"/>
  <c r="V23" i="11" s="1"/>
  <c r="T24" i="11"/>
  <c r="V24" i="11" s="1"/>
  <c r="T25" i="11"/>
  <c r="V25" i="11" s="1"/>
  <c r="T26" i="11"/>
  <c r="V26" i="11" s="1"/>
  <c r="T27" i="11"/>
  <c r="V27" i="11" s="1"/>
  <c r="T28" i="11"/>
  <c r="V28" i="11" s="1"/>
  <c r="T29" i="11"/>
  <c r="V29" i="11" s="1"/>
  <c r="T30" i="11"/>
  <c r="V30" i="11" s="1"/>
  <c r="T31" i="11"/>
  <c r="V31" i="11" s="1"/>
  <c r="T32" i="11"/>
  <c r="V32" i="11" s="1"/>
  <c r="T33" i="11"/>
  <c r="V33" i="11" s="1"/>
  <c r="T34" i="11"/>
  <c r="V34" i="11" s="1"/>
  <c r="T35" i="11"/>
  <c r="V35" i="11" s="1"/>
  <c r="T36" i="11"/>
  <c r="V36" i="11" s="1"/>
  <c r="T37" i="11"/>
  <c r="V37" i="11" s="1"/>
  <c r="T38" i="11"/>
  <c r="V38" i="11" s="1"/>
  <c r="T39" i="11"/>
  <c r="V39" i="11" s="1"/>
  <c r="T40" i="11"/>
  <c r="V40" i="11" s="1"/>
  <c r="T41" i="11"/>
  <c r="V41" i="11" s="1"/>
  <c r="T42" i="11"/>
  <c r="V42" i="11" s="1"/>
  <c r="T43" i="11"/>
  <c r="V43" i="11" s="1"/>
  <c r="T44" i="11"/>
  <c r="V44" i="11" s="1"/>
  <c r="T2" i="11"/>
  <c r="V2" i="11" s="1"/>
  <c r="AF36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3" i="11"/>
  <c r="B5" i="11"/>
  <c r="H5" i="11"/>
  <c r="B7" i="11"/>
  <c r="H7" i="11"/>
  <c r="B19" i="11"/>
  <c r="H19" i="11"/>
  <c r="B41" i="11"/>
  <c r="H41" i="11"/>
  <c r="B35" i="11"/>
  <c r="H35" i="11"/>
  <c r="B4" i="11"/>
  <c r="H4" i="11"/>
  <c r="B33" i="11"/>
  <c r="H33" i="11"/>
  <c r="B2" i="11"/>
  <c r="H2" i="11"/>
  <c r="B3" i="11"/>
  <c r="H3" i="11"/>
  <c r="G39" i="3"/>
  <c r="G42" i="3"/>
  <c r="H42" i="3" s="1"/>
  <c r="G11" i="3"/>
  <c r="H11" i="3" s="1"/>
  <c r="G28" i="3"/>
  <c r="H28" i="3" s="1"/>
  <c r="G27" i="3"/>
  <c r="G35" i="3"/>
  <c r="G29" i="3"/>
  <c r="H29" i="3" s="1"/>
  <c r="G24" i="3"/>
  <c r="G33" i="3"/>
  <c r="G13" i="3"/>
  <c r="G20" i="3"/>
  <c r="H20" i="3" s="1"/>
  <c r="G32" i="3"/>
  <c r="H32" i="3" s="1"/>
  <c r="G34" i="3"/>
  <c r="G40" i="3"/>
  <c r="H40" i="3" s="1"/>
  <c r="G9" i="3"/>
  <c r="H9" i="3" s="1"/>
  <c r="G38" i="3"/>
  <c r="G31" i="3"/>
  <c r="G41" i="3"/>
  <c r="G43" i="3"/>
  <c r="G15" i="3"/>
  <c r="H15" i="3" s="1"/>
  <c r="G21" i="3"/>
  <c r="G22" i="3"/>
  <c r="H22" i="3" s="1"/>
  <c r="G23" i="3"/>
  <c r="G25" i="3"/>
  <c r="H25" i="3" s="1"/>
  <c r="G5" i="3"/>
  <c r="G4" i="3"/>
  <c r="H4" i="3" s="1"/>
  <c r="G8" i="3"/>
  <c r="G16" i="3"/>
  <c r="H16" i="3" s="1"/>
  <c r="G18" i="3"/>
  <c r="G14" i="3"/>
  <c r="H14" i="3" s="1"/>
  <c r="G36" i="3"/>
  <c r="G17" i="3"/>
  <c r="H17" i="3" s="1"/>
  <c r="G7" i="3"/>
  <c r="H7" i="3" s="1"/>
  <c r="G10" i="3"/>
  <c r="G6" i="3"/>
  <c r="G26" i="3"/>
  <c r="G19" i="3"/>
  <c r="H19" i="3" s="1"/>
  <c r="G12" i="3"/>
  <c r="G2" i="3"/>
  <c r="G3" i="3"/>
  <c r="H3" i="3" s="1"/>
  <c r="G30" i="3"/>
  <c r="H30" i="3" s="1"/>
  <c r="G37" i="3"/>
  <c r="H43" i="3"/>
  <c r="I26" i="12"/>
  <c r="B16" i="12"/>
  <c r="H16" i="12"/>
  <c r="G16" i="12"/>
  <c r="G7" i="12"/>
  <c r="G15" i="12"/>
  <c r="G20" i="12"/>
  <c r="H4" i="7"/>
  <c r="H11" i="7"/>
  <c r="H3" i="7"/>
  <c r="H18" i="7"/>
  <c r="H16" i="7"/>
  <c r="H2" i="7"/>
  <c r="A15" i="7"/>
  <c r="I15" i="7" s="1"/>
  <c r="J28" i="1" s="1"/>
  <c r="A9" i="7"/>
  <c r="I9" i="7" s="1"/>
  <c r="J22" i="1" s="1"/>
  <c r="A7" i="7"/>
  <c r="I7" i="7" s="1"/>
  <c r="J6" i="1" s="1"/>
  <c r="A13" i="7"/>
  <c r="I13" i="7" s="1"/>
  <c r="J48" i="1" s="1"/>
  <c r="A12" i="7"/>
  <c r="I12" i="7" s="1"/>
  <c r="J8" i="1" s="1"/>
  <c r="A10" i="7"/>
  <c r="I10" i="7" s="1"/>
  <c r="J25" i="1" s="1"/>
  <c r="A16" i="7"/>
  <c r="I16" i="7" s="1"/>
  <c r="J10" i="1" s="1"/>
  <c r="A11" i="7"/>
  <c r="I11" i="7" s="1"/>
  <c r="J5" i="1" s="1"/>
  <c r="A4" i="7"/>
  <c r="I4" i="7" s="1"/>
  <c r="J7" i="1" s="1"/>
  <c r="J67" i="1"/>
  <c r="A3" i="7"/>
  <c r="I3" i="7" s="1"/>
  <c r="J24" i="1" s="1"/>
  <c r="A2" i="7"/>
  <c r="I2" i="7" s="1"/>
  <c r="J47" i="1" s="1"/>
  <c r="A19" i="7"/>
  <c r="I19" i="7" s="1"/>
  <c r="J41" i="1" s="1"/>
  <c r="J64" i="1"/>
  <c r="A18" i="7"/>
  <c r="I18" i="7" s="1"/>
  <c r="J27" i="1" s="1"/>
  <c r="J16" i="1"/>
  <c r="H9" i="7"/>
  <c r="I22" i="13"/>
  <c r="I18" i="13"/>
  <c r="I14" i="13"/>
  <c r="I10" i="13"/>
  <c r="I6" i="13"/>
  <c r="I2" i="13"/>
  <c r="H3" i="13"/>
  <c r="H4" i="13"/>
  <c r="H5" i="13"/>
  <c r="H6" i="13"/>
  <c r="H7" i="13"/>
  <c r="H8" i="13"/>
  <c r="H9" i="13"/>
  <c r="H10" i="13"/>
  <c r="H11" i="13"/>
  <c r="H13" i="13"/>
  <c r="H12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" i="13"/>
  <c r="B14" i="4"/>
  <c r="H14" i="4"/>
  <c r="B16" i="4"/>
  <c r="H16" i="4"/>
  <c r="B26" i="4"/>
  <c r="H26" i="4"/>
  <c r="B3" i="4"/>
  <c r="H3" i="4"/>
  <c r="B10" i="4"/>
  <c r="H10" i="4"/>
  <c r="B9" i="4"/>
  <c r="H9" i="4"/>
  <c r="B8" i="4"/>
  <c r="H8" i="4"/>
  <c r="B20" i="4"/>
  <c r="H20" i="4"/>
  <c r="B15" i="4"/>
  <c r="H15" i="4"/>
  <c r="B24" i="4"/>
  <c r="H24" i="4"/>
  <c r="B37" i="4"/>
  <c r="H37" i="4"/>
  <c r="B18" i="4"/>
  <c r="H18" i="4"/>
  <c r="B35" i="4"/>
  <c r="H35" i="4"/>
  <c r="B17" i="4"/>
  <c r="H17" i="4"/>
  <c r="B4" i="4"/>
  <c r="H4" i="4"/>
  <c r="B32" i="4"/>
  <c r="H32" i="4"/>
  <c r="B19" i="4"/>
  <c r="H19" i="4"/>
  <c r="B33" i="4"/>
  <c r="H33" i="4"/>
  <c r="B36" i="4"/>
  <c r="H36" i="4"/>
  <c r="B21" i="4"/>
  <c r="H21" i="4"/>
  <c r="B12" i="4"/>
  <c r="H12" i="4"/>
  <c r="B27" i="4"/>
  <c r="H27" i="4"/>
  <c r="B18" i="11"/>
  <c r="H18" i="11"/>
  <c r="H39" i="3"/>
  <c r="H27" i="3"/>
  <c r="H24" i="3"/>
  <c r="H33" i="3"/>
  <c r="H34" i="3"/>
  <c r="H38" i="3"/>
  <c r="H31" i="3"/>
  <c r="H21" i="3"/>
  <c r="H23" i="3"/>
  <c r="H5" i="3"/>
  <c r="H8" i="3"/>
  <c r="H18" i="3"/>
  <c r="H36" i="3"/>
  <c r="H10" i="3"/>
  <c r="H26" i="3"/>
  <c r="H12" i="3"/>
  <c r="B36" i="3"/>
  <c r="B26" i="3"/>
  <c r="E42" i="5"/>
  <c r="E45" i="5" s="1"/>
  <c r="E43" i="5"/>
  <c r="G12" i="12"/>
  <c r="G14" i="12"/>
  <c r="G17" i="12"/>
  <c r="G19" i="12"/>
  <c r="G2" i="12"/>
  <c r="I24" i="7"/>
  <c r="J32" i="1" s="1"/>
  <c r="J19" i="1"/>
  <c r="J65" i="1"/>
  <c r="H20" i="12"/>
  <c r="B20" i="12"/>
  <c r="H19" i="12"/>
  <c r="B19" i="12"/>
  <c r="H18" i="12"/>
  <c r="G18" i="12"/>
  <c r="B18" i="12"/>
  <c r="H17" i="12"/>
  <c r="B17" i="12"/>
  <c r="H15" i="12"/>
  <c r="B15" i="12"/>
  <c r="H14" i="12"/>
  <c r="B14" i="12"/>
  <c r="H13" i="12"/>
  <c r="G13" i="12"/>
  <c r="B13" i="12"/>
  <c r="H12" i="12"/>
  <c r="B12" i="12"/>
  <c r="H10" i="12"/>
  <c r="B10" i="12"/>
  <c r="H11" i="12"/>
  <c r="B11" i="12"/>
  <c r="H9" i="12"/>
  <c r="B9" i="12"/>
  <c r="H8" i="12"/>
  <c r="B8" i="12"/>
  <c r="H7" i="12"/>
  <c r="B7" i="12"/>
  <c r="H6" i="12"/>
  <c r="G6" i="12"/>
  <c r="B6" i="12"/>
  <c r="H5" i="12"/>
  <c r="G5" i="12"/>
  <c r="B5" i="12"/>
  <c r="H4" i="12"/>
  <c r="G4" i="12"/>
  <c r="B4" i="12"/>
  <c r="H3" i="12"/>
  <c r="G3" i="12"/>
  <c r="B3" i="12"/>
  <c r="H2" i="12"/>
  <c r="B2" i="12"/>
  <c r="H25" i="4"/>
  <c r="B25" i="4"/>
  <c r="H39" i="4"/>
  <c r="B39" i="4"/>
  <c r="H29" i="4"/>
  <c r="B29" i="4"/>
  <c r="H28" i="4"/>
  <c r="B28" i="4"/>
  <c r="H30" i="4"/>
  <c r="B30" i="4"/>
  <c r="H6" i="4"/>
  <c r="B6" i="4"/>
  <c r="H34" i="4"/>
  <c r="B34" i="4"/>
  <c r="H40" i="4"/>
  <c r="B40" i="4"/>
  <c r="H38" i="4"/>
  <c r="B38" i="4"/>
  <c r="H11" i="4"/>
  <c r="B11" i="4"/>
  <c r="H31" i="4"/>
  <c r="B31" i="4"/>
  <c r="H13" i="4"/>
  <c r="B13" i="4"/>
  <c r="H5" i="4"/>
  <c r="B5" i="4"/>
  <c r="H2" i="4"/>
  <c r="B2" i="4"/>
  <c r="H7" i="4"/>
  <c r="B7" i="4"/>
  <c r="H22" i="4"/>
  <c r="B22" i="4"/>
  <c r="H23" i="4"/>
  <c r="B23" i="4"/>
  <c r="H44" i="11"/>
  <c r="B44" i="11"/>
  <c r="H6" i="11"/>
  <c r="B6" i="11"/>
  <c r="H10" i="11"/>
  <c r="B10" i="11"/>
  <c r="H22" i="11"/>
  <c r="B22" i="11"/>
  <c r="H42" i="11"/>
  <c r="B42" i="11"/>
  <c r="H21" i="11"/>
  <c r="B21" i="11"/>
  <c r="H32" i="11"/>
  <c r="B32" i="11"/>
  <c r="H23" i="11"/>
  <c r="B23" i="11"/>
  <c r="H25" i="11"/>
  <c r="B25" i="11"/>
  <c r="H16" i="11"/>
  <c r="B16" i="11"/>
  <c r="H28" i="11"/>
  <c r="B28" i="11"/>
  <c r="H17" i="11"/>
  <c r="B17" i="11"/>
  <c r="H11" i="11"/>
  <c r="B11" i="11"/>
  <c r="H40" i="11"/>
  <c r="B40" i="11"/>
  <c r="H26" i="11"/>
  <c r="B26" i="11"/>
  <c r="H13" i="11"/>
  <c r="B13" i="11"/>
  <c r="H20" i="11"/>
  <c r="B20" i="11"/>
  <c r="H34" i="11"/>
  <c r="B34" i="11"/>
  <c r="H37" i="11"/>
  <c r="B37" i="11"/>
  <c r="H43" i="11"/>
  <c r="B43" i="11"/>
  <c r="H29" i="11"/>
  <c r="B29" i="11"/>
  <c r="H15" i="11"/>
  <c r="B15" i="11"/>
  <c r="H31" i="11"/>
  <c r="B31" i="11"/>
  <c r="H36" i="11"/>
  <c r="B36" i="11"/>
  <c r="H8" i="11"/>
  <c r="B8" i="11"/>
  <c r="H38" i="11"/>
  <c r="B38" i="11"/>
  <c r="H9" i="11"/>
  <c r="B9" i="11"/>
  <c r="H24" i="11"/>
  <c r="B24" i="11"/>
  <c r="H39" i="11"/>
  <c r="B39" i="11"/>
  <c r="H14" i="11"/>
  <c r="B14" i="11"/>
  <c r="H12" i="11"/>
  <c r="B12" i="11"/>
  <c r="H30" i="11"/>
  <c r="B30" i="11"/>
  <c r="H27" i="11"/>
  <c r="B27" i="11"/>
  <c r="H37" i="3"/>
  <c r="B5" i="3"/>
  <c r="B31" i="3"/>
  <c r="B4" i="3"/>
  <c r="B28" i="3"/>
  <c r="B16" i="3"/>
  <c r="B40" i="3"/>
  <c r="B29" i="3"/>
  <c r="B42" i="3"/>
  <c r="H37" i="8"/>
  <c r="H29" i="8"/>
  <c r="H32" i="8"/>
  <c r="H26" i="8"/>
  <c r="H4" i="8"/>
  <c r="H38" i="8"/>
  <c r="H25" i="8"/>
  <c r="H9" i="8"/>
  <c r="H21" i="8"/>
  <c r="H5" i="8"/>
  <c r="H20" i="8"/>
  <c r="H36" i="8"/>
  <c r="H3" i="8"/>
  <c r="H22" i="8"/>
  <c r="H13" i="8"/>
  <c r="H17" i="8"/>
  <c r="H16" i="8"/>
  <c r="H10" i="8"/>
  <c r="G28" i="8" l="1"/>
  <c r="H28" i="8"/>
  <c r="G24" i="8"/>
  <c r="H24" i="8"/>
  <c r="G12" i="8"/>
  <c r="H12" i="8"/>
  <c r="G7" i="8"/>
  <c r="H7" i="8"/>
  <c r="B38" i="3"/>
  <c r="B24" i="3"/>
  <c r="G18" i="8"/>
  <c r="B2" i="3"/>
  <c r="B6" i="3"/>
  <c r="B8" i="3"/>
  <c r="B43" i="3"/>
  <c r="A40" i="4"/>
  <c r="I40" i="4" s="1"/>
  <c r="G13" i="1" s="1"/>
  <c r="A29" i="11"/>
  <c r="I29" i="11" s="1"/>
  <c r="E9" i="1" s="1"/>
  <c r="A37" i="4"/>
  <c r="I37" i="4" s="1"/>
  <c r="G43" i="1" s="1"/>
  <c r="A33" i="4"/>
  <c r="I33" i="4" s="1"/>
  <c r="G39" i="1" s="1"/>
  <c r="A25" i="4"/>
  <c r="I25" i="4" s="1"/>
  <c r="G35" i="1" s="1"/>
  <c r="A17" i="4"/>
  <c r="I17" i="4" s="1"/>
  <c r="G15" i="1" s="1"/>
  <c r="A22" i="4"/>
  <c r="I22" i="4" s="1"/>
  <c r="G34" i="1" s="1"/>
  <c r="G29" i="8"/>
  <c r="G22" i="8"/>
  <c r="G10" i="8"/>
  <c r="A5" i="11"/>
  <c r="I5" i="11" s="1"/>
  <c r="E75" i="1" s="1"/>
  <c r="B41" i="3"/>
  <c r="B13" i="3"/>
  <c r="B35" i="3"/>
  <c r="G34" i="8"/>
  <c r="G14" i="8"/>
  <c r="G8" i="8"/>
  <c r="G38" i="8"/>
  <c r="F30" i="8"/>
  <c r="H30" i="8" s="1"/>
  <c r="G26" i="8"/>
  <c r="F18" i="8"/>
  <c r="H18" i="8" s="1"/>
  <c r="G13" i="8"/>
  <c r="G5" i="8"/>
  <c r="A44" i="11"/>
  <c r="I44" i="11" s="1"/>
  <c r="E94" i="1" s="1"/>
  <c r="O94" i="1" s="1"/>
  <c r="A40" i="11"/>
  <c r="I40" i="11" s="1"/>
  <c r="E33" i="1" s="1"/>
  <c r="A32" i="11"/>
  <c r="I32" i="11" s="1"/>
  <c r="E96" i="1" s="1"/>
  <c r="A20" i="11"/>
  <c r="I20" i="11" s="1"/>
  <c r="E24" i="1" s="1"/>
  <c r="A12" i="11"/>
  <c r="I12" i="11" s="1"/>
  <c r="E53" i="1" s="1"/>
  <c r="O185" i="1"/>
  <c r="O110" i="1"/>
  <c r="O162" i="1"/>
  <c r="O150" i="1"/>
  <c r="O127" i="1"/>
  <c r="O123" i="1"/>
  <c r="O58" i="1"/>
  <c r="O53" i="1"/>
  <c r="O203" i="1"/>
  <c r="O189" i="1"/>
  <c r="O144" i="1"/>
  <c r="O96" i="1"/>
  <c r="O33" i="1"/>
  <c r="O202" i="1"/>
  <c r="O78" i="1"/>
  <c r="O148" i="1"/>
  <c r="O200" i="1"/>
  <c r="O197" i="1"/>
  <c r="O195" i="1"/>
  <c r="O192" i="1"/>
  <c r="O54" i="1"/>
  <c r="O184" i="1"/>
  <c r="O181" i="1"/>
  <c r="O178" i="1"/>
  <c r="O172" i="1"/>
  <c r="O168" i="1"/>
  <c r="O165" i="1"/>
  <c r="O161" i="1"/>
  <c r="O158" i="1"/>
  <c r="O112" i="1"/>
  <c r="O149" i="1"/>
  <c r="O109" i="1"/>
  <c r="O143" i="1"/>
  <c r="O140" i="1"/>
  <c r="O136" i="1"/>
  <c r="O131" i="1"/>
  <c r="O126" i="1"/>
  <c r="O122" i="1"/>
  <c r="O117" i="1"/>
  <c r="O116" i="1"/>
  <c r="O106" i="1"/>
  <c r="O69" i="1"/>
  <c r="O89" i="1"/>
  <c r="O91" i="1"/>
  <c r="O61" i="1"/>
  <c r="O82" i="1"/>
  <c r="O28" i="1"/>
  <c r="O55" i="1"/>
  <c r="O201" i="1"/>
  <c r="O154" i="1"/>
  <c r="O152" i="1"/>
  <c r="O198" i="1"/>
  <c r="O193" i="1"/>
  <c r="O169" i="1"/>
  <c r="O155" i="1"/>
  <c r="O71" i="1"/>
  <c r="O132" i="1"/>
  <c r="O119" i="1"/>
  <c r="O81" i="1"/>
  <c r="O93" i="1"/>
  <c r="O37" i="1"/>
  <c r="O63" i="1"/>
  <c r="O142" i="1"/>
  <c r="O199" i="1"/>
  <c r="O100" i="1"/>
  <c r="O191" i="1"/>
  <c r="O187" i="1"/>
  <c r="O183" i="1"/>
  <c r="O174" i="1"/>
  <c r="O114" i="1"/>
  <c r="O167" i="1"/>
  <c r="O164" i="1"/>
  <c r="O73" i="1"/>
  <c r="O157" i="1"/>
  <c r="O153" i="1"/>
  <c r="O103" i="1"/>
  <c r="O146" i="1"/>
  <c r="O101" i="1"/>
  <c r="O139" i="1"/>
  <c r="O135" i="1"/>
  <c r="O129" i="1"/>
  <c r="O124" i="1"/>
  <c r="O121" i="1"/>
  <c r="O102" i="1"/>
  <c r="O66" i="1"/>
  <c r="O87" i="1"/>
  <c r="O47" i="1"/>
  <c r="O46" i="1"/>
  <c r="O75" i="1"/>
  <c r="O67" i="1"/>
  <c r="O19" i="1"/>
  <c r="O113" i="1"/>
  <c r="O176" i="1"/>
  <c r="O196" i="1"/>
  <c r="O180" i="1"/>
  <c r="O88" i="1"/>
  <c r="O76" i="1"/>
  <c r="O159" i="1"/>
  <c r="O147" i="1"/>
  <c r="O137" i="1"/>
  <c r="O92" i="1"/>
  <c r="O64" i="1"/>
  <c r="O194" i="1"/>
  <c r="O190" i="1"/>
  <c r="O186" i="1"/>
  <c r="O182" i="1"/>
  <c r="O72" i="1"/>
  <c r="O105" i="1"/>
  <c r="O170" i="1"/>
  <c r="O166" i="1"/>
  <c r="O163" i="1"/>
  <c r="O160" i="1"/>
  <c r="O156" i="1"/>
  <c r="O151" i="1"/>
  <c r="O98" i="1"/>
  <c r="O145" i="1"/>
  <c r="O141" i="1"/>
  <c r="O138" i="1"/>
  <c r="O134" i="1"/>
  <c r="O107" i="1"/>
  <c r="O104" i="1"/>
  <c r="O120" i="1"/>
  <c r="O115" i="1"/>
  <c r="O68" i="1"/>
  <c r="O80" i="1"/>
  <c r="O83" i="1"/>
  <c r="O65" i="1"/>
  <c r="O24" i="1"/>
  <c r="O130" i="1"/>
  <c r="O79" i="1"/>
  <c r="O179" i="1"/>
  <c r="A3" i="12"/>
  <c r="I3" i="12" s="1"/>
  <c r="K52" i="1" s="1"/>
  <c r="O52" i="1" s="1"/>
  <c r="A16" i="12"/>
  <c r="I16" i="12" s="1"/>
  <c r="K6" i="1" s="1"/>
  <c r="A18" i="12"/>
  <c r="I18" i="12" s="1"/>
  <c r="K38" i="1" s="1"/>
  <c r="A12" i="12"/>
  <c r="I12" i="12" s="1"/>
  <c r="K15" i="1" s="1"/>
  <c r="M142" i="1"/>
  <c r="N142" i="1"/>
  <c r="N199" i="1"/>
  <c r="M199" i="1"/>
  <c r="N100" i="1"/>
  <c r="M100" i="1"/>
  <c r="M191" i="1"/>
  <c r="N191" i="1"/>
  <c r="N187" i="1"/>
  <c r="M187" i="1"/>
  <c r="N183" i="1"/>
  <c r="M183" i="1"/>
  <c r="N174" i="1"/>
  <c r="M174" i="1"/>
  <c r="N114" i="1"/>
  <c r="M114" i="1"/>
  <c r="N167" i="1"/>
  <c r="M167" i="1"/>
  <c r="N164" i="1"/>
  <c r="M164" i="1"/>
  <c r="N73" i="1"/>
  <c r="M73" i="1"/>
  <c r="N157" i="1"/>
  <c r="M157" i="1"/>
  <c r="N153" i="1"/>
  <c r="M153" i="1"/>
  <c r="M103" i="1"/>
  <c r="N103" i="1"/>
  <c r="M146" i="1"/>
  <c r="N146" i="1"/>
  <c r="N101" i="1"/>
  <c r="M101" i="1"/>
  <c r="M139" i="1"/>
  <c r="N139" i="1"/>
  <c r="M135" i="1"/>
  <c r="N135" i="1"/>
  <c r="N129" i="1"/>
  <c r="M129" i="1"/>
  <c r="N124" i="1"/>
  <c r="M124" i="1"/>
  <c r="N121" i="1"/>
  <c r="M121" i="1"/>
  <c r="N102" i="1"/>
  <c r="M102" i="1"/>
  <c r="M94" i="1"/>
  <c r="N94" i="1"/>
  <c r="N68" i="1"/>
  <c r="M68" i="1"/>
  <c r="N66" i="1"/>
  <c r="M66" i="1"/>
  <c r="N87" i="1"/>
  <c r="M87" i="1"/>
  <c r="N67" i="1"/>
  <c r="M67" i="1"/>
  <c r="N113" i="1"/>
  <c r="M113" i="1"/>
  <c r="N176" i="1"/>
  <c r="M176" i="1"/>
  <c r="N194" i="1"/>
  <c r="M194" i="1"/>
  <c r="N190" i="1"/>
  <c r="M190" i="1"/>
  <c r="M186" i="1"/>
  <c r="N186" i="1"/>
  <c r="M182" i="1"/>
  <c r="N182" i="1"/>
  <c r="N72" i="1"/>
  <c r="M72" i="1"/>
  <c r="M105" i="1"/>
  <c r="N105" i="1"/>
  <c r="N170" i="1"/>
  <c r="M170" i="1"/>
  <c r="N166" i="1"/>
  <c r="M166" i="1"/>
  <c r="N163" i="1"/>
  <c r="M163" i="1"/>
  <c r="N160" i="1"/>
  <c r="M160" i="1"/>
  <c r="N156" i="1"/>
  <c r="M156" i="1"/>
  <c r="M151" i="1"/>
  <c r="N151" i="1"/>
  <c r="N98" i="1"/>
  <c r="M98" i="1"/>
  <c r="N145" i="1"/>
  <c r="M145" i="1"/>
  <c r="N141" i="1"/>
  <c r="M141" i="1"/>
  <c r="N138" i="1"/>
  <c r="M138" i="1"/>
  <c r="N134" i="1"/>
  <c r="M134" i="1"/>
  <c r="N107" i="1"/>
  <c r="M107" i="1"/>
  <c r="N104" i="1"/>
  <c r="M104" i="1"/>
  <c r="N120" i="1"/>
  <c r="M120" i="1"/>
  <c r="M115" i="1"/>
  <c r="N115" i="1"/>
  <c r="M37" i="1"/>
  <c r="N37" i="1"/>
  <c r="N80" i="1"/>
  <c r="M80" i="1"/>
  <c r="N47" i="1"/>
  <c r="M47" i="1"/>
  <c r="M83" i="1"/>
  <c r="N83" i="1"/>
  <c r="M75" i="1"/>
  <c r="N75" i="1"/>
  <c r="N63" i="1"/>
  <c r="M63" i="1"/>
  <c r="M130" i="1"/>
  <c r="N130" i="1"/>
  <c r="N79" i="1"/>
  <c r="M79" i="1"/>
  <c r="M179" i="1"/>
  <c r="N179" i="1"/>
  <c r="N203" i="1"/>
  <c r="M203" i="1"/>
  <c r="M198" i="1"/>
  <c r="N198" i="1"/>
  <c r="N196" i="1"/>
  <c r="M196" i="1"/>
  <c r="N193" i="1"/>
  <c r="M193" i="1"/>
  <c r="N189" i="1"/>
  <c r="M189" i="1"/>
  <c r="N185" i="1"/>
  <c r="M185" i="1"/>
  <c r="N110" i="1"/>
  <c r="M110" i="1"/>
  <c r="N180" i="1"/>
  <c r="M180" i="1"/>
  <c r="N88" i="1"/>
  <c r="M88" i="1"/>
  <c r="M169" i="1"/>
  <c r="N169" i="1"/>
  <c r="M76" i="1"/>
  <c r="N76" i="1"/>
  <c r="M162" i="1"/>
  <c r="N162" i="1"/>
  <c r="N159" i="1"/>
  <c r="M159" i="1"/>
  <c r="N155" i="1"/>
  <c r="M155" i="1"/>
  <c r="N150" i="1"/>
  <c r="M150" i="1"/>
  <c r="N147" i="1"/>
  <c r="M147" i="1"/>
  <c r="N144" i="1"/>
  <c r="M144" i="1"/>
  <c r="M71" i="1"/>
  <c r="N71" i="1"/>
  <c r="N137" i="1"/>
  <c r="M137" i="1"/>
  <c r="N132" i="1"/>
  <c r="M132" i="1"/>
  <c r="N127" i="1"/>
  <c r="M127" i="1"/>
  <c r="M123" i="1"/>
  <c r="N123" i="1"/>
  <c r="M119" i="1"/>
  <c r="N119" i="1"/>
  <c r="N81" i="1"/>
  <c r="M81" i="1"/>
  <c r="M93" i="1"/>
  <c r="N93" i="1"/>
  <c r="M58" i="1"/>
  <c r="N58" i="1"/>
  <c r="M92" i="1"/>
  <c r="N92" i="1"/>
  <c r="N61" i="1"/>
  <c r="M61" i="1"/>
  <c r="N82" i="1"/>
  <c r="M82" i="1"/>
  <c r="N65" i="1"/>
  <c r="M65" i="1"/>
  <c r="N28" i="1"/>
  <c r="M28" i="1"/>
  <c r="N33" i="1"/>
  <c r="M33" i="1"/>
  <c r="N202" i="1"/>
  <c r="M202" i="1"/>
  <c r="N78" i="1"/>
  <c r="M78" i="1"/>
  <c r="M148" i="1"/>
  <c r="N148" i="1"/>
  <c r="N200" i="1"/>
  <c r="M200" i="1"/>
  <c r="N197" i="1"/>
  <c r="M197" i="1"/>
  <c r="N195" i="1"/>
  <c r="M195" i="1"/>
  <c r="N192" i="1"/>
  <c r="M192" i="1"/>
  <c r="N54" i="1"/>
  <c r="M54" i="1"/>
  <c r="N184" i="1"/>
  <c r="M184" i="1"/>
  <c r="N181" i="1"/>
  <c r="M181" i="1"/>
  <c r="N178" i="1"/>
  <c r="M178" i="1"/>
  <c r="N172" i="1"/>
  <c r="M172" i="1"/>
  <c r="N168" i="1"/>
  <c r="M168" i="1"/>
  <c r="N165" i="1"/>
  <c r="M165" i="1"/>
  <c r="N161" i="1"/>
  <c r="M161" i="1"/>
  <c r="M158" i="1"/>
  <c r="N158" i="1"/>
  <c r="M112" i="1"/>
  <c r="N112" i="1"/>
  <c r="N149" i="1"/>
  <c r="M149" i="1"/>
  <c r="N109" i="1"/>
  <c r="M109" i="1"/>
  <c r="N143" i="1"/>
  <c r="M143" i="1"/>
  <c r="N140" i="1"/>
  <c r="M140" i="1"/>
  <c r="N136" i="1"/>
  <c r="M136" i="1"/>
  <c r="N131" i="1"/>
  <c r="M131" i="1"/>
  <c r="N126" i="1"/>
  <c r="M126" i="1"/>
  <c r="N122" i="1"/>
  <c r="M122" i="1"/>
  <c r="N117" i="1"/>
  <c r="M117" i="1"/>
  <c r="N116" i="1"/>
  <c r="M116" i="1"/>
  <c r="N96" i="1"/>
  <c r="M96" i="1"/>
  <c r="N106" i="1"/>
  <c r="M106" i="1"/>
  <c r="M69" i="1"/>
  <c r="N69" i="1"/>
  <c r="N89" i="1"/>
  <c r="M89" i="1"/>
  <c r="N64" i="1"/>
  <c r="M64" i="1"/>
  <c r="M53" i="1"/>
  <c r="N53" i="1"/>
  <c r="N91" i="1"/>
  <c r="M91" i="1"/>
  <c r="N46" i="1"/>
  <c r="M46" i="1"/>
  <c r="M24" i="1"/>
  <c r="N24" i="1"/>
  <c r="M55" i="1"/>
  <c r="N55" i="1"/>
  <c r="M19" i="1"/>
  <c r="N19" i="1"/>
  <c r="M201" i="1"/>
  <c r="N201" i="1"/>
  <c r="N154" i="1"/>
  <c r="M154" i="1"/>
  <c r="N152" i="1"/>
  <c r="M152" i="1"/>
  <c r="D74" i="1"/>
  <c r="I52" i="3"/>
  <c r="A9" i="12"/>
  <c r="I9" i="12" s="1"/>
  <c r="K5" i="1" s="1"/>
  <c r="A13" i="12"/>
  <c r="I13" i="12" s="1"/>
  <c r="K21" i="1" s="1"/>
  <c r="G70" i="1"/>
  <c r="O70" i="1" s="1"/>
  <c r="A20" i="12"/>
  <c r="I20" i="12" s="1"/>
  <c r="K108" i="1" s="1"/>
  <c r="M108" i="1" s="1"/>
  <c r="A15" i="12"/>
  <c r="I15" i="12" s="1"/>
  <c r="K13" i="1" s="1"/>
  <c r="A10" i="12"/>
  <c r="I10" i="12" s="1"/>
  <c r="K7" i="1" s="1"/>
  <c r="A11" i="12"/>
  <c r="I11" i="12" s="1"/>
  <c r="K40" i="1" s="1"/>
  <c r="M40" i="1" s="1"/>
  <c r="A5" i="12"/>
  <c r="I5" i="12" s="1"/>
  <c r="K85" i="1" s="1"/>
  <c r="A7" i="12"/>
  <c r="I7" i="12" s="1"/>
  <c r="K23" i="1" s="1"/>
  <c r="A17" i="12"/>
  <c r="I17" i="12" s="1"/>
  <c r="K8" i="1" s="1"/>
  <c r="A14" i="12"/>
  <c r="I14" i="12" s="1"/>
  <c r="K10" i="1" s="1"/>
  <c r="A6" i="12"/>
  <c r="I6" i="12" s="1"/>
  <c r="K90" i="1" s="1"/>
  <c r="O90" i="1" s="1"/>
  <c r="A4" i="12"/>
  <c r="I4" i="12" s="1"/>
  <c r="K29" i="1" s="1"/>
  <c r="O29" i="1" s="1"/>
  <c r="A19" i="12"/>
  <c r="I19" i="12" s="1"/>
  <c r="K59" i="1" s="1"/>
  <c r="A2" i="12"/>
  <c r="I2" i="12" s="1"/>
  <c r="K51" i="1" s="1"/>
  <c r="N51" i="1" s="1"/>
  <c r="A8" i="12"/>
  <c r="I8" i="12" s="1"/>
  <c r="K39" i="1" s="1"/>
  <c r="B37" i="3"/>
  <c r="B15" i="3"/>
  <c r="B34" i="3"/>
  <c r="B14" i="3"/>
  <c r="B22" i="3"/>
  <c r="B12" i="3"/>
  <c r="H13" i="3"/>
  <c r="B17" i="3"/>
  <c r="F11" i="8"/>
  <c r="G11" i="8" s="1"/>
  <c r="A36" i="11"/>
  <c r="I36" i="11" s="1"/>
  <c r="E48" i="1" s="1"/>
  <c r="A28" i="11"/>
  <c r="I28" i="11" s="1"/>
  <c r="E23" i="1" s="1"/>
  <c r="A24" i="11"/>
  <c r="I24" i="11" s="1"/>
  <c r="E11" i="1" s="1"/>
  <c r="A16" i="11"/>
  <c r="I16" i="11" s="1"/>
  <c r="E14" i="1" s="1"/>
  <c r="A8" i="11"/>
  <c r="I8" i="11" s="1"/>
  <c r="E57" i="1" s="1"/>
  <c r="M57" i="1" s="1"/>
  <c r="A19" i="11"/>
  <c r="I19" i="11" s="1"/>
  <c r="E21" i="1" s="1"/>
  <c r="A27" i="11"/>
  <c r="I27" i="11" s="1"/>
  <c r="E60" i="1" s="1"/>
  <c r="A23" i="11"/>
  <c r="I23" i="11" s="1"/>
  <c r="E41" i="1" s="1"/>
  <c r="A3" i="11"/>
  <c r="I3" i="11" s="1"/>
  <c r="E38" i="1" s="1"/>
  <c r="B27" i="3"/>
  <c r="B32" i="3"/>
  <c r="B10" i="3"/>
  <c r="H41" i="3"/>
  <c r="H35" i="3"/>
  <c r="B3" i="3"/>
  <c r="B33" i="3"/>
  <c r="B25" i="3"/>
  <c r="B11" i="3"/>
  <c r="B23" i="3"/>
  <c r="B30" i="3"/>
  <c r="B18" i="3"/>
  <c r="B19" i="3"/>
  <c r="B7" i="3"/>
  <c r="H2" i="3"/>
  <c r="H6" i="3"/>
  <c r="A43" i="11"/>
  <c r="I43" i="11" s="1"/>
  <c r="E59" i="1" s="1"/>
  <c r="A35" i="11"/>
  <c r="I35" i="11" s="1"/>
  <c r="E74" i="1" s="1"/>
  <c r="A39" i="11"/>
  <c r="I39" i="11" s="1"/>
  <c r="E31" i="1" s="1"/>
  <c r="I210" i="1"/>
  <c r="A22" i="11"/>
  <c r="I22" i="11" s="1"/>
  <c r="E62" i="1" s="1"/>
  <c r="M62" i="1" s="1"/>
  <c r="A13" i="11"/>
  <c r="I13" i="11" s="1"/>
  <c r="E56" i="1" s="1"/>
  <c r="A26" i="11"/>
  <c r="I26" i="11" s="1"/>
  <c r="E15" i="1" s="1"/>
  <c r="A25" i="11"/>
  <c r="I25" i="11" s="1"/>
  <c r="E35" i="1" s="1"/>
  <c r="O35" i="1" s="1"/>
  <c r="A15" i="11"/>
  <c r="I15" i="11" s="1"/>
  <c r="E18" i="1" s="1"/>
  <c r="A21" i="4"/>
  <c r="I21" i="4" s="1"/>
  <c r="G60" i="1" s="1"/>
  <c r="A13" i="4"/>
  <c r="I13" i="4" s="1"/>
  <c r="G38" i="1" s="1"/>
  <c r="F35" i="8"/>
  <c r="G35" i="8" s="1"/>
  <c r="F2" i="8"/>
  <c r="G2" i="8" s="1"/>
  <c r="A31" i="11"/>
  <c r="I31" i="11" s="1"/>
  <c r="E39" i="1" s="1"/>
  <c r="A34" i="4"/>
  <c r="I34" i="4" s="1"/>
  <c r="G56" i="1" s="1"/>
  <c r="A7" i="11"/>
  <c r="I7" i="11" s="1"/>
  <c r="E42" i="1" s="1"/>
  <c r="A2" i="11"/>
  <c r="I2" i="11" s="1"/>
  <c r="A21" i="11"/>
  <c r="I21" i="11" s="1"/>
  <c r="E34" i="1" s="1"/>
  <c r="A24" i="4"/>
  <c r="I24" i="4" s="1"/>
  <c r="G18" i="1" s="1"/>
  <c r="A11" i="4"/>
  <c r="I11" i="4" s="1"/>
  <c r="G9" i="1" s="1"/>
  <c r="A11" i="11"/>
  <c r="I11" i="11" s="1"/>
  <c r="E8" i="1" s="1"/>
  <c r="F27" i="8"/>
  <c r="G27" i="8" s="1"/>
  <c r="A38" i="11"/>
  <c r="I38" i="11" s="1"/>
  <c r="E25" i="1" s="1"/>
  <c r="A30" i="11"/>
  <c r="I30" i="11" s="1"/>
  <c r="E16" i="1" s="1"/>
  <c r="A18" i="11"/>
  <c r="I18" i="11" s="1"/>
  <c r="E27" i="1" s="1"/>
  <c r="A10" i="11"/>
  <c r="I10" i="11" s="1"/>
  <c r="E26" i="1" s="1"/>
  <c r="A6" i="11"/>
  <c r="I6" i="11" s="1"/>
  <c r="E5" i="1" s="1"/>
  <c r="D44" i="6"/>
  <c r="A33" i="11"/>
  <c r="I33" i="11" s="1"/>
  <c r="E95" i="1" s="1"/>
  <c r="H33" i="8"/>
  <c r="B39" i="3"/>
  <c r="B9" i="3"/>
  <c r="B20" i="3"/>
  <c r="B21" i="3"/>
  <c r="A18" i="4"/>
  <c r="I18" i="4" s="1"/>
  <c r="G99" i="1" s="1"/>
  <c r="N99" i="1" s="1"/>
  <c r="A4" i="11"/>
  <c r="I4" i="11" s="1"/>
  <c r="E49" i="1" s="1"/>
  <c r="A10" i="4"/>
  <c r="I10" i="4" s="1"/>
  <c r="G42" i="1" s="1"/>
  <c r="A9" i="4"/>
  <c r="I9" i="4" s="1"/>
  <c r="G30" i="1" s="1"/>
  <c r="G30" i="13"/>
  <c r="H11" i="1"/>
  <c r="A37" i="11"/>
  <c r="I37" i="11" s="1"/>
  <c r="E13" i="1" s="1"/>
  <c r="A39" i="4"/>
  <c r="I39" i="4" s="1"/>
  <c r="G45" i="1" s="1"/>
  <c r="N45" i="1" s="1"/>
  <c r="A35" i="4"/>
  <c r="I35" i="4" s="1"/>
  <c r="G25" i="1" s="1"/>
  <c r="A31" i="4"/>
  <c r="I31" i="4" s="1"/>
  <c r="G6" i="1" s="1"/>
  <c r="A27" i="4"/>
  <c r="I27" i="4" s="1"/>
  <c r="G11" i="1" s="1"/>
  <c r="A23" i="4"/>
  <c r="I23" i="4" s="1"/>
  <c r="G8" i="1" s="1"/>
  <c r="A19" i="4"/>
  <c r="I19" i="4" s="1"/>
  <c r="G7" i="1" s="1"/>
  <c r="A14" i="4"/>
  <c r="I14" i="4" s="1"/>
  <c r="G41" i="1" s="1"/>
  <c r="A38" i="4"/>
  <c r="I38" i="4" s="1"/>
  <c r="G14" i="1" s="1"/>
  <c r="A20" i="4"/>
  <c r="I20" i="4" s="1"/>
  <c r="G21" i="1" s="1"/>
  <c r="A5" i="4"/>
  <c r="I5" i="4" s="1"/>
  <c r="G50" i="1" s="1"/>
  <c r="F19" i="8"/>
  <c r="G19" i="8" s="1"/>
  <c r="A16" i="4"/>
  <c r="I16" i="4" s="1"/>
  <c r="G12" i="1" s="1"/>
  <c r="A7" i="4"/>
  <c r="I7" i="4" s="1"/>
  <c r="G16" i="1" s="1"/>
  <c r="F39" i="8"/>
  <c r="G39" i="8" s="1"/>
  <c r="F23" i="8"/>
  <c r="G23" i="8"/>
  <c r="F6" i="8"/>
  <c r="G6" i="8" s="1"/>
  <c r="F31" i="8"/>
  <c r="G31" i="8"/>
  <c r="F15" i="8"/>
  <c r="G15" i="8" s="1"/>
  <c r="A41" i="11"/>
  <c r="I41" i="11" s="1"/>
  <c r="E17" i="1" s="1"/>
  <c r="A9" i="11"/>
  <c r="I9" i="11" s="1"/>
  <c r="E12" i="1" s="1"/>
  <c r="C211" i="1"/>
  <c r="C210" i="1"/>
  <c r="I211" i="1"/>
  <c r="I28" i="7"/>
  <c r="B19" i="7"/>
  <c r="H19" i="7"/>
  <c r="H7" i="7"/>
  <c r="B7" i="7"/>
  <c r="B10" i="7"/>
  <c r="H10" i="7"/>
  <c r="B12" i="7"/>
  <c r="B5" i="7"/>
  <c r="B3" i="7"/>
  <c r="B9" i="7"/>
  <c r="B8" i="7"/>
  <c r="B2" i="7"/>
  <c r="B14" i="7"/>
  <c r="H13" i="7"/>
  <c r="B16" i="7"/>
  <c r="B13" i="7"/>
  <c r="B17" i="7"/>
  <c r="B6" i="7"/>
  <c r="B20" i="7"/>
  <c r="B11" i="7"/>
  <c r="B15" i="7"/>
  <c r="H15" i="7"/>
  <c r="B18" i="7"/>
  <c r="B4" i="7"/>
  <c r="H12" i="7"/>
  <c r="J211" i="1"/>
  <c r="J210" i="1"/>
  <c r="A19" i="8" l="1"/>
  <c r="I19" i="8" s="1"/>
  <c r="F12" i="1" s="1"/>
  <c r="G30" i="8"/>
  <c r="N52" i="1"/>
  <c r="N23" i="1"/>
  <c r="M52" i="1"/>
  <c r="N40" i="1"/>
  <c r="N29" i="1"/>
  <c r="N90" i="1"/>
  <c r="O40" i="1"/>
  <c r="O51" i="1"/>
  <c r="O108" i="1"/>
  <c r="N85" i="1"/>
  <c r="M85" i="1"/>
  <c r="O85" i="1"/>
  <c r="M51" i="1"/>
  <c r="N108" i="1"/>
  <c r="M29" i="1"/>
  <c r="M90" i="1"/>
  <c r="M74" i="1"/>
  <c r="M41" i="1"/>
  <c r="O12" i="1"/>
  <c r="O41" i="1"/>
  <c r="N35" i="1"/>
  <c r="N41" i="1"/>
  <c r="O60" i="1"/>
  <c r="O42" i="1"/>
  <c r="O38" i="1"/>
  <c r="M35" i="1"/>
  <c r="N57" i="1"/>
  <c r="O99" i="1"/>
  <c r="O74" i="1"/>
  <c r="N38" i="1"/>
  <c r="M60" i="1"/>
  <c r="M23" i="1"/>
  <c r="M99" i="1"/>
  <c r="P99" i="1" s="1"/>
  <c r="M12" i="1"/>
  <c r="M45" i="1"/>
  <c r="M70" i="1"/>
  <c r="M42" i="1"/>
  <c r="O45" i="1"/>
  <c r="O62" i="1"/>
  <c r="N74" i="1"/>
  <c r="O23" i="1"/>
  <c r="M38" i="1"/>
  <c r="N60" i="1"/>
  <c r="N12" i="1"/>
  <c r="N70" i="1"/>
  <c r="N42" i="1"/>
  <c r="O57" i="1"/>
  <c r="N62" i="1"/>
  <c r="G210" i="1"/>
  <c r="P107" i="1"/>
  <c r="P110" i="1"/>
  <c r="P190" i="1"/>
  <c r="P130" i="1"/>
  <c r="P75" i="1"/>
  <c r="P115" i="1"/>
  <c r="P94" i="1"/>
  <c r="P146" i="1"/>
  <c r="P191" i="1"/>
  <c r="P142" i="1"/>
  <c r="P79" i="1"/>
  <c r="P124" i="1"/>
  <c r="P100" i="1"/>
  <c r="K210" i="1"/>
  <c r="K211" i="1"/>
  <c r="P46" i="1"/>
  <c r="P53" i="1"/>
  <c r="P64" i="1"/>
  <c r="P149" i="1"/>
  <c r="P158" i="1"/>
  <c r="P61" i="1"/>
  <c r="P199" i="1"/>
  <c r="P112" i="1"/>
  <c r="P162" i="1"/>
  <c r="P196" i="1"/>
  <c r="P141" i="1"/>
  <c r="P151" i="1"/>
  <c r="P156" i="1"/>
  <c r="P182" i="1"/>
  <c r="P121" i="1"/>
  <c r="P135" i="1"/>
  <c r="P103" i="1"/>
  <c r="P153" i="1"/>
  <c r="P167" i="1"/>
  <c r="P184" i="1"/>
  <c r="P54" i="1"/>
  <c r="P78" i="1"/>
  <c r="P81" i="1"/>
  <c r="P132" i="1"/>
  <c r="P147" i="1"/>
  <c r="P28" i="1"/>
  <c r="P65" i="1"/>
  <c r="P172" i="1"/>
  <c r="I28" i="12"/>
  <c r="P96" i="1"/>
  <c r="P131" i="1"/>
  <c r="P109" i="1"/>
  <c r="P168" i="1"/>
  <c r="P82" i="1"/>
  <c r="P92" i="1"/>
  <c r="P137" i="1"/>
  <c r="P170" i="1"/>
  <c r="P183" i="1"/>
  <c r="P180" i="1"/>
  <c r="P193" i="1"/>
  <c r="P63" i="1"/>
  <c r="P104" i="1"/>
  <c r="P138" i="1"/>
  <c r="P166" i="1"/>
  <c r="P113" i="1"/>
  <c r="P66" i="1"/>
  <c r="P102" i="1"/>
  <c r="P164" i="1"/>
  <c r="P154" i="1"/>
  <c r="P116" i="1"/>
  <c r="P126" i="1"/>
  <c r="P24" i="1"/>
  <c r="P89" i="1"/>
  <c r="P69" i="1"/>
  <c r="P106" i="1"/>
  <c r="P122" i="1"/>
  <c r="P143" i="1"/>
  <c r="P165" i="1"/>
  <c r="P181" i="1"/>
  <c r="P195" i="1"/>
  <c r="P200" i="1"/>
  <c r="P202" i="1"/>
  <c r="P93" i="1"/>
  <c r="P152" i="1"/>
  <c r="P201" i="1"/>
  <c r="P19" i="1"/>
  <c r="P55" i="1"/>
  <c r="P91" i="1"/>
  <c r="P117" i="1"/>
  <c r="P136" i="1"/>
  <c r="P140" i="1"/>
  <c r="P161" i="1"/>
  <c r="P178" i="1"/>
  <c r="P192" i="1"/>
  <c r="P197" i="1"/>
  <c r="P148" i="1"/>
  <c r="P33" i="1"/>
  <c r="P58" i="1"/>
  <c r="P123" i="1"/>
  <c r="P127" i="1"/>
  <c r="P71" i="1"/>
  <c r="P144" i="1"/>
  <c r="P159" i="1"/>
  <c r="P169" i="1"/>
  <c r="P88" i="1"/>
  <c r="P185" i="1"/>
  <c r="P189" i="1"/>
  <c r="P198" i="1"/>
  <c r="P80" i="1"/>
  <c r="P120" i="1"/>
  <c r="P134" i="1"/>
  <c r="P98" i="1"/>
  <c r="P163" i="1"/>
  <c r="P105" i="1"/>
  <c r="P72" i="1"/>
  <c r="P87" i="1"/>
  <c r="P129" i="1"/>
  <c r="P157" i="1"/>
  <c r="P73" i="1"/>
  <c r="P174" i="1"/>
  <c r="P119" i="1"/>
  <c r="P150" i="1"/>
  <c r="P155" i="1"/>
  <c r="P76" i="1"/>
  <c r="P203" i="1"/>
  <c r="P179" i="1"/>
  <c r="P83" i="1"/>
  <c r="P47" i="1"/>
  <c r="P37" i="1"/>
  <c r="P145" i="1"/>
  <c r="P160" i="1"/>
  <c r="P186" i="1"/>
  <c r="P194" i="1"/>
  <c r="P176" i="1"/>
  <c r="P67" i="1"/>
  <c r="P68" i="1"/>
  <c r="P139" i="1"/>
  <c r="P101" i="1"/>
  <c r="P114" i="1"/>
  <c r="P187" i="1"/>
  <c r="D211" i="1"/>
  <c r="D210" i="1"/>
  <c r="G211" i="1"/>
  <c r="A11" i="8"/>
  <c r="I11" i="8" s="1"/>
  <c r="F31" i="1" s="1"/>
  <c r="N31" i="1" s="1"/>
  <c r="A2" i="8"/>
  <c r="I2" i="8" s="1"/>
  <c r="A30" i="8"/>
  <c r="I30" i="8" s="1"/>
  <c r="F22" i="1" s="1"/>
  <c r="A14" i="8"/>
  <c r="I14" i="8" s="1"/>
  <c r="F32" i="1" s="1"/>
  <c r="A22" i="8"/>
  <c r="I22" i="8" s="1"/>
  <c r="F20" i="1" s="1"/>
  <c r="A16" i="8"/>
  <c r="I16" i="8" s="1"/>
  <c r="F9" i="1" s="1"/>
  <c r="A5" i="8"/>
  <c r="I5" i="8" s="1"/>
  <c r="F77" i="1" s="1"/>
  <c r="A36" i="8"/>
  <c r="I36" i="8" s="1"/>
  <c r="F97" i="1" s="1"/>
  <c r="A24" i="8"/>
  <c r="I24" i="8" s="1"/>
  <c r="F17" i="1" s="1"/>
  <c r="N17" i="1" s="1"/>
  <c r="A7" i="8"/>
  <c r="I7" i="8" s="1"/>
  <c r="F16" i="1" s="1"/>
  <c r="M16" i="1" s="1"/>
  <c r="A29" i="8"/>
  <c r="I29" i="8" s="1"/>
  <c r="F11" i="1" s="1"/>
  <c r="O11" i="1" s="1"/>
  <c r="A32" i="8"/>
  <c r="I32" i="8" s="1"/>
  <c r="F26" i="1" s="1"/>
  <c r="O26" i="1" s="1"/>
  <c r="A38" i="8"/>
  <c r="I38" i="8" s="1"/>
  <c r="F21" i="1" s="1"/>
  <c r="O21" i="1" s="1"/>
  <c r="A21" i="8"/>
  <c r="I21" i="8" s="1"/>
  <c r="F43" i="1" s="1"/>
  <c r="A20" i="8"/>
  <c r="I20" i="8" s="1"/>
  <c r="F14" i="1" s="1"/>
  <c r="A13" i="8"/>
  <c r="I13" i="8" s="1"/>
  <c r="F15" i="1" s="1"/>
  <c r="N15" i="1" s="1"/>
  <c r="A4" i="8"/>
  <c r="I4" i="8" s="1"/>
  <c r="F8" i="1" s="1"/>
  <c r="M8" i="1" s="1"/>
  <c r="A10" i="8"/>
  <c r="I10" i="8" s="1"/>
  <c r="F36" i="1" s="1"/>
  <c r="A34" i="8"/>
  <c r="I34" i="8" s="1"/>
  <c r="F39" i="1" s="1"/>
  <c r="N39" i="1" s="1"/>
  <c r="A3" i="8"/>
  <c r="I3" i="8" s="1"/>
  <c r="F44" i="1" s="1"/>
  <c r="A33" i="8"/>
  <c r="I33" i="8" s="1"/>
  <c r="F27" i="1" s="1"/>
  <c r="O27" i="1" s="1"/>
  <c r="A8" i="8"/>
  <c r="I8" i="8" s="1"/>
  <c r="F5" i="1" s="1"/>
  <c r="M5" i="1" s="1"/>
  <c r="A37" i="8"/>
  <c r="I37" i="8" s="1"/>
  <c r="F86" i="1" s="1"/>
  <c r="A26" i="8"/>
  <c r="I26" i="8" s="1"/>
  <c r="F48" i="1" s="1"/>
  <c r="O48" i="1" s="1"/>
  <c r="A25" i="8"/>
  <c r="I25" i="8" s="1"/>
  <c r="F95" i="1" s="1"/>
  <c r="O95" i="1" s="1"/>
  <c r="A17" i="8"/>
  <c r="I17" i="8" s="1"/>
  <c r="F50" i="1" s="1"/>
  <c r="A28" i="8"/>
  <c r="I28" i="8" s="1"/>
  <c r="F30" i="1" s="1"/>
  <c r="A18" i="8"/>
  <c r="I18" i="8" s="1"/>
  <c r="F13" i="1" s="1"/>
  <c r="M13" i="1" s="1"/>
  <c r="A12" i="8"/>
  <c r="I12" i="8" s="1"/>
  <c r="F7" i="1" s="1"/>
  <c r="A9" i="8"/>
  <c r="I9" i="8" s="1"/>
  <c r="F6" i="1" s="1"/>
  <c r="A15" i="8"/>
  <c r="I15" i="8" s="1"/>
  <c r="F84" i="1" s="1"/>
  <c r="A39" i="8"/>
  <c r="I39" i="8" s="1"/>
  <c r="F59" i="1" s="1"/>
  <c r="N59" i="1" s="1"/>
  <c r="A35" i="8"/>
  <c r="I35" i="8" s="1"/>
  <c r="F49" i="1" s="1"/>
  <c r="N49" i="1" s="1"/>
  <c r="A6" i="8"/>
  <c r="I6" i="8" s="1"/>
  <c r="F34" i="1" s="1"/>
  <c r="M34" i="1" s="1"/>
  <c r="A27" i="8"/>
  <c r="I27" i="8" s="1"/>
  <c r="F18" i="1" s="1"/>
  <c r="H31" i="8"/>
  <c r="B31" i="8"/>
  <c r="H6" i="8"/>
  <c r="B6" i="8"/>
  <c r="H39" i="8"/>
  <c r="B39" i="8"/>
  <c r="I48" i="4"/>
  <c r="H15" i="8"/>
  <c r="B15" i="8"/>
  <c r="A23" i="8"/>
  <c r="I23" i="8" s="1"/>
  <c r="F25" i="1" s="1"/>
  <c r="O25" i="1" s="1"/>
  <c r="H19" i="8"/>
  <c r="B19" i="8"/>
  <c r="H18" i="1"/>
  <c r="H210" i="1" s="1"/>
  <c r="G33" i="13"/>
  <c r="B28" i="8"/>
  <c r="H27" i="8"/>
  <c r="B27" i="8"/>
  <c r="B34" i="8"/>
  <c r="B20" i="8"/>
  <c r="H2" i="8"/>
  <c r="B17" i="8"/>
  <c r="B37" i="8"/>
  <c r="B32" i="8"/>
  <c r="B8" i="8"/>
  <c r="B12" i="8"/>
  <c r="B30" i="8"/>
  <c r="B10" i="8"/>
  <c r="B29" i="8"/>
  <c r="B7" i="8"/>
  <c r="B18" i="8"/>
  <c r="B21" i="8"/>
  <c r="B33" i="8"/>
  <c r="B16" i="8"/>
  <c r="B24" i="8"/>
  <c r="B38" i="8"/>
  <c r="B9" i="8"/>
  <c r="B5" i="8"/>
  <c r="B2" i="8"/>
  <c r="B3" i="8"/>
  <c r="B4" i="8"/>
  <c r="B14" i="8"/>
  <c r="B25" i="8"/>
  <c r="B36" i="8"/>
  <c r="B22" i="8"/>
  <c r="B13" i="8"/>
  <c r="B26" i="8"/>
  <c r="H35" i="8"/>
  <c r="B35" i="8"/>
  <c r="B11" i="8"/>
  <c r="H11" i="8"/>
  <c r="A31" i="8"/>
  <c r="I31" i="8" s="1"/>
  <c r="F56" i="1" s="1"/>
  <c r="N56" i="1" s="1"/>
  <c r="B23" i="8"/>
  <c r="H23" i="8"/>
  <c r="E30" i="1"/>
  <c r="I54" i="11"/>
  <c r="P57" i="1" l="1"/>
  <c r="P60" i="1"/>
  <c r="P52" i="1"/>
  <c r="P90" i="1"/>
  <c r="P40" i="1"/>
  <c r="P51" i="1"/>
  <c r="P108" i="1"/>
  <c r="P29" i="1"/>
  <c r="P85" i="1"/>
  <c r="P62" i="1"/>
  <c r="P35" i="1"/>
  <c r="P74" i="1"/>
  <c r="P45" i="1"/>
  <c r="P41" i="1"/>
  <c r="P12" i="1"/>
  <c r="P38" i="1"/>
  <c r="M21" i="1"/>
  <c r="P42" i="1"/>
  <c r="O49" i="1"/>
  <c r="P70" i="1"/>
  <c r="N8" i="1"/>
  <c r="O16" i="1"/>
  <c r="P23" i="1"/>
  <c r="M18" i="1"/>
  <c r="N5" i="1"/>
  <c r="N21" i="1"/>
  <c r="M49" i="1"/>
  <c r="M95" i="1"/>
  <c r="N86" i="1"/>
  <c r="M86" i="1"/>
  <c r="O86" i="1"/>
  <c r="M59" i="1"/>
  <c r="O39" i="1"/>
  <c r="M14" i="1"/>
  <c r="N14" i="1"/>
  <c r="N22" i="1"/>
  <c r="M22" i="1"/>
  <c r="O22" i="1"/>
  <c r="O59" i="1"/>
  <c r="O6" i="1"/>
  <c r="N6" i="1"/>
  <c r="O36" i="1"/>
  <c r="M36" i="1"/>
  <c r="N36" i="1"/>
  <c r="M43" i="1"/>
  <c r="O43" i="1"/>
  <c r="N43" i="1"/>
  <c r="O9" i="1"/>
  <c r="N9" i="1"/>
  <c r="M9" i="1"/>
  <c r="M39" i="1"/>
  <c r="O18" i="1"/>
  <c r="N18" i="1"/>
  <c r="O34" i="1"/>
  <c r="M26" i="1"/>
  <c r="M48" i="1"/>
  <c r="M11" i="1"/>
  <c r="N13" i="1"/>
  <c r="N34" i="1"/>
  <c r="O14" i="1"/>
  <c r="O5" i="1"/>
  <c r="O84" i="1"/>
  <c r="N84" i="1"/>
  <c r="M84" i="1"/>
  <c r="N77" i="1"/>
  <c r="O77" i="1"/>
  <c r="M77" i="1"/>
  <c r="N11" i="1"/>
  <c r="M50" i="1"/>
  <c r="N50" i="1"/>
  <c r="O50" i="1"/>
  <c r="N30" i="1"/>
  <c r="O30" i="1"/>
  <c r="M30" i="1"/>
  <c r="M25" i="1"/>
  <c r="N25" i="1"/>
  <c r="M7" i="1"/>
  <c r="O7" i="1"/>
  <c r="N7" i="1"/>
  <c r="O20" i="1"/>
  <c r="M20" i="1"/>
  <c r="N20" i="1"/>
  <c r="M6" i="1"/>
  <c r="O15" i="1"/>
  <c r="O13" i="1"/>
  <c r="O8" i="1"/>
  <c r="M27" i="1"/>
  <c r="N95" i="1"/>
  <c r="P95" i="1" s="1"/>
  <c r="N26" i="1"/>
  <c r="O31" i="1"/>
  <c r="N48" i="1"/>
  <c r="O44" i="1"/>
  <c r="N44" i="1"/>
  <c r="M44" i="1"/>
  <c r="O97" i="1"/>
  <c r="N97" i="1"/>
  <c r="M97" i="1"/>
  <c r="M32" i="1"/>
  <c r="N32" i="1"/>
  <c r="O32" i="1"/>
  <c r="M31" i="1"/>
  <c r="N27" i="1"/>
  <c r="O17" i="1"/>
  <c r="O56" i="1"/>
  <c r="M56" i="1"/>
  <c r="M17" i="1"/>
  <c r="M15" i="1"/>
  <c r="N16" i="1"/>
  <c r="E210" i="1"/>
  <c r="E211" i="1"/>
  <c r="H211" i="1"/>
  <c r="F10" i="1"/>
  <c r="I47" i="8"/>
  <c r="P49" i="1" l="1"/>
  <c r="P15" i="1"/>
  <c r="P48" i="1"/>
  <c r="P6" i="1"/>
  <c r="P84" i="1"/>
  <c r="P39" i="1"/>
  <c r="P8" i="1"/>
  <c r="P20" i="1"/>
  <c r="P21" i="1"/>
  <c r="P16" i="1"/>
  <c r="P11" i="1"/>
  <c r="P34" i="1"/>
  <c r="P43" i="1"/>
  <c r="P27" i="1"/>
  <c r="P32" i="1"/>
  <c r="P7" i="1"/>
  <c r="P14" i="1"/>
  <c r="P17" i="1"/>
  <c r="P56" i="1"/>
  <c r="P31" i="1"/>
  <c r="P59" i="1"/>
  <c r="F211" i="1"/>
  <c r="M10" i="1"/>
  <c r="Q118" i="1" s="1"/>
  <c r="O10" i="1"/>
  <c r="N10" i="1"/>
  <c r="W7" i="1" s="1"/>
  <c r="P97" i="1"/>
  <c r="P25" i="1"/>
  <c r="P30" i="1"/>
  <c r="P36" i="1"/>
  <c r="P22" i="1"/>
  <c r="Q49" i="1"/>
  <c r="P50" i="1"/>
  <c r="P13" i="1"/>
  <c r="P44" i="1"/>
  <c r="P26" i="1"/>
  <c r="P77" i="1"/>
  <c r="P18" i="1"/>
  <c r="P9" i="1"/>
  <c r="P86" i="1"/>
  <c r="P5" i="1"/>
  <c r="F210" i="1"/>
  <c r="Q61" i="1" l="1"/>
  <c r="Q206" i="1"/>
  <c r="Q205" i="1"/>
  <c r="Q111" i="1"/>
  <c r="W5" i="1"/>
  <c r="W12" i="1"/>
  <c r="W13" i="1"/>
  <c r="W8" i="1"/>
  <c r="W15" i="1"/>
  <c r="W9" i="1"/>
  <c r="W14" i="1"/>
  <c r="W11" i="1"/>
  <c r="W6" i="1"/>
  <c r="W10" i="1"/>
  <c r="Q188" i="1"/>
  <c r="Q173" i="1"/>
  <c r="Q204" i="1"/>
  <c r="Q162" i="1"/>
  <c r="Q72" i="1"/>
  <c r="Q150" i="1"/>
  <c r="Q192" i="1"/>
  <c r="Q171" i="1"/>
  <c r="Q133" i="1"/>
  <c r="Q125" i="1"/>
  <c r="Q128" i="1"/>
  <c r="Q85" i="1"/>
  <c r="Q177" i="1"/>
  <c r="Q175" i="1"/>
  <c r="Q24" i="1"/>
  <c r="Q21" i="1"/>
  <c r="Q127" i="1"/>
  <c r="Q136" i="1"/>
  <c r="Q114" i="1"/>
  <c r="Q5" i="1"/>
  <c r="Q64" i="1"/>
  <c r="Q34" i="1"/>
  <c r="Q146" i="1"/>
  <c r="Q90" i="1"/>
  <c r="Q110" i="1"/>
  <c r="P10" i="1"/>
  <c r="R175" i="1" s="1"/>
  <c r="Q37" i="1"/>
  <c r="Q81" i="1"/>
  <c r="Q45" i="1"/>
  <c r="Q13" i="1"/>
  <c r="Q117" i="1"/>
  <c r="Q51" i="1"/>
  <c r="Q145" i="1"/>
  <c r="Q6" i="1"/>
  <c r="Q60" i="1"/>
  <c r="Q201" i="1"/>
  <c r="Q88" i="1"/>
  <c r="Q132" i="1"/>
  <c r="Q70" i="1"/>
  <c r="Q167" i="1"/>
  <c r="Q42" i="1"/>
  <c r="Q112" i="1"/>
  <c r="Q106" i="1"/>
  <c r="Q22" i="1"/>
  <c r="Q52" i="1"/>
  <c r="Q116" i="1"/>
  <c r="Q71" i="1"/>
  <c r="Q50" i="1"/>
  <c r="Q107" i="1"/>
  <c r="Q174" i="1"/>
  <c r="Q190" i="1"/>
  <c r="Q8" i="1"/>
  <c r="Q140" i="1"/>
  <c r="Q39" i="1"/>
  <c r="Q134" i="1"/>
  <c r="Q66" i="1"/>
  <c r="Q100" i="1"/>
  <c r="Q86" i="1"/>
  <c r="Q160" i="1"/>
  <c r="Q195" i="1"/>
  <c r="Q119" i="1"/>
  <c r="Q95" i="1"/>
  <c r="Q98" i="1"/>
  <c r="Q189" i="1"/>
  <c r="Q105" i="1"/>
  <c r="Q184" i="1"/>
  <c r="Q147" i="1"/>
  <c r="Q131" i="1"/>
  <c r="Q104" i="1"/>
  <c r="Q143" i="1"/>
  <c r="Q142" i="1"/>
  <c r="Q158" i="1"/>
  <c r="Q29" i="1"/>
  <c r="Q79" i="1"/>
  <c r="Q109" i="1"/>
  <c r="Q103" i="1"/>
  <c r="Q69" i="1"/>
  <c r="Q121" i="1"/>
  <c r="Q15" i="1"/>
  <c r="Q41" i="1"/>
  <c r="Q144" i="1"/>
  <c r="Q35" i="1"/>
  <c r="Q200" i="1"/>
  <c r="Q32" i="1"/>
  <c r="Q148" i="1"/>
  <c r="Q28" i="1"/>
  <c r="Q130" i="1"/>
  <c r="Q151" i="1"/>
  <c r="Q65" i="1"/>
  <c r="Q55" i="1"/>
  <c r="Q73" i="1"/>
  <c r="Q80" i="1"/>
  <c r="Q164" i="1"/>
  <c r="Q58" i="1"/>
  <c r="Q187" i="1"/>
  <c r="Q57" i="1"/>
  <c r="Q157" i="1"/>
  <c r="Q178" i="1"/>
  <c r="Q97" i="1"/>
  <c r="Q91" i="1"/>
  <c r="Q25" i="1"/>
  <c r="Q83" i="1"/>
  <c r="Q9" i="1"/>
  <c r="Q94" i="1"/>
  <c r="Q196" i="1"/>
  <c r="Q47" i="1"/>
  <c r="Q161" i="1"/>
  <c r="Q74" i="1"/>
  <c r="Q120" i="1"/>
  <c r="Q76" i="1"/>
  <c r="Q123" i="1"/>
  <c r="Q126" i="1"/>
  <c r="Q202" i="1"/>
  <c r="Q68" i="1"/>
  <c r="Q36" i="1"/>
  <c r="Q156" i="1"/>
  <c r="Q17" i="1"/>
  <c r="Q197" i="1"/>
  <c r="Q48" i="1"/>
  <c r="Q59" i="1"/>
  <c r="Q115" i="1"/>
  <c r="Q182" i="1"/>
  <c r="Q7" i="1"/>
  <c r="Q92" i="1"/>
  <c r="Q84" i="1"/>
  <c r="Q56" i="1"/>
  <c r="Q138" i="1"/>
  <c r="Q96" i="1"/>
  <c r="Q27" i="1"/>
  <c r="Q108" i="1"/>
  <c r="Q203" i="1"/>
  <c r="Q53" i="1"/>
  <c r="Q20" i="1"/>
  <c r="Q87" i="1"/>
  <c r="Q18" i="1"/>
  <c r="Q170" i="1"/>
  <c r="Q122" i="1"/>
  <c r="Q153" i="1"/>
  <c r="Q155" i="1"/>
  <c r="Q135" i="1"/>
  <c r="Q149" i="1"/>
  <c r="Q33" i="1"/>
  <c r="Q139" i="1"/>
  <c r="Q179" i="1"/>
  <c r="Q78" i="1"/>
  <c r="Q10" i="1"/>
  <c r="Q67" i="1"/>
  <c r="Q43" i="1"/>
  <c r="Q99" i="1"/>
  <c r="Q40" i="1"/>
  <c r="Q129" i="1"/>
  <c r="Q77" i="1"/>
  <c r="Q183" i="1"/>
  <c r="Q198" i="1"/>
  <c r="Q185" i="1"/>
  <c r="Q113" i="1"/>
  <c r="Q199" i="1"/>
  <c r="Q181" i="1"/>
  <c r="Q62" i="1"/>
  <c r="Q11" i="1"/>
  <c r="Q169" i="1"/>
  <c r="Q75" i="1"/>
  <c r="Q163" i="1"/>
  <c r="Q38" i="1"/>
  <c r="Q44" i="1"/>
  <c r="Q19" i="1"/>
  <c r="Q166" i="1"/>
  <c r="Q193" i="1"/>
  <c r="Q191" i="1"/>
  <c r="Q168" i="1"/>
  <c r="Q101" i="1"/>
  <c r="Q159" i="1"/>
  <c r="Q152" i="1"/>
  <c r="Q82" i="1"/>
  <c r="Q26" i="1"/>
  <c r="Q180" i="1"/>
  <c r="Q63" i="1"/>
  <c r="Q172" i="1"/>
  <c r="Q124" i="1"/>
  <c r="Q137" i="1"/>
  <c r="Q31" i="1"/>
  <c r="Q23" i="1"/>
  <c r="Q165" i="1"/>
  <c r="Q89" i="1"/>
  <c r="Q186" i="1"/>
  <c r="Q154" i="1"/>
  <c r="Q93" i="1"/>
  <c r="Q141" i="1"/>
  <c r="Q176" i="1"/>
  <c r="Q12" i="1"/>
  <c r="Q46" i="1"/>
  <c r="Q194" i="1"/>
  <c r="Q16" i="1"/>
  <c r="Q102" i="1"/>
  <c r="Q30" i="1"/>
  <c r="Q14" i="1"/>
  <c r="Q54" i="1"/>
  <c r="R42" i="1"/>
  <c r="R206" i="1" l="1"/>
  <c r="R118" i="1"/>
  <c r="R205" i="1"/>
  <c r="R111" i="1"/>
  <c r="W16" i="1"/>
  <c r="R173" i="1"/>
  <c r="R95" i="1"/>
  <c r="R204" i="1"/>
  <c r="R188" i="1"/>
  <c r="R203" i="1"/>
  <c r="R20" i="1"/>
  <c r="R100" i="1"/>
  <c r="R172" i="1"/>
  <c r="R76" i="1"/>
  <c r="R81" i="1"/>
  <c r="R117" i="1"/>
  <c r="R159" i="1"/>
  <c r="R54" i="1"/>
  <c r="R197" i="1"/>
  <c r="R199" i="1"/>
  <c r="R37" i="1"/>
  <c r="R58" i="1"/>
  <c r="R160" i="1"/>
  <c r="R35" i="1"/>
  <c r="R107" i="1"/>
  <c r="R12" i="1"/>
  <c r="R86" i="1"/>
  <c r="R181" i="1"/>
  <c r="R59" i="1"/>
  <c r="R24" i="1"/>
  <c r="R136" i="1"/>
  <c r="R144" i="1"/>
  <c r="R137" i="1"/>
  <c r="R105" i="1"/>
  <c r="R126" i="1"/>
  <c r="R184" i="1"/>
  <c r="R44" i="1"/>
  <c r="R52" i="1"/>
  <c r="R21" i="1"/>
  <c r="R32" i="1"/>
  <c r="R200" i="1"/>
  <c r="R155" i="1"/>
  <c r="R72" i="1"/>
  <c r="R187" i="1"/>
  <c r="R198" i="1"/>
  <c r="R114" i="1"/>
  <c r="R166" i="1"/>
  <c r="R14" i="1"/>
  <c r="R116" i="1"/>
  <c r="R165" i="1"/>
  <c r="R191" i="1"/>
  <c r="R29" i="1"/>
  <c r="R162" i="1"/>
  <c r="R61" i="1"/>
  <c r="R85" i="1"/>
  <c r="R133" i="1"/>
  <c r="R56" i="1"/>
  <c r="R93" i="1"/>
  <c r="R174" i="1"/>
  <c r="R139" i="1"/>
  <c r="R138" i="1"/>
  <c r="R73" i="1"/>
  <c r="R80" i="1"/>
  <c r="R183" i="1"/>
  <c r="R131" i="1"/>
  <c r="R195" i="1"/>
  <c r="R26" i="1"/>
  <c r="R48" i="1"/>
  <c r="R17" i="1"/>
  <c r="R98" i="1"/>
  <c r="R185" i="1"/>
  <c r="R189" i="1"/>
  <c r="R63" i="1"/>
  <c r="R120" i="1"/>
  <c r="R62" i="1"/>
  <c r="R123" i="1"/>
  <c r="R201" i="1"/>
  <c r="R51" i="1"/>
  <c r="R122" i="1"/>
  <c r="R186" i="1"/>
  <c r="R10" i="1"/>
  <c r="R67" i="1"/>
  <c r="R143" i="1"/>
  <c r="R134" i="1"/>
  <c r="R163" i="1"/>
  <c r="R178" i="1"/>
  <c r="R71" i="1"/>
  <c r="R34" i="1"/>
  <c r="R69" i="1"/>
  <c r="R11" i="1"/>
  <c r="R146" i="1"/>
  <c r="R103" i="1"/>
  <c r="R43" i="1"/>
  <c r="R108" i="1"/>
  <c r="R151" i="1"/>
  <c r="R79" i="1"/>
  <c r="R75" i="1"/>
  <c r="R141" i="1"/>
  <c r="R99" i="1"/>
  <c r="R97" i="1"/>
  <c r="R130" i="1"/>
  <c r="R190" i="1"/>
  <c r="R158" i="1"/>
  <c r="R128" i="1"/>
  <c r="R177" i="1"/>
  <c r="R154" i="1"/>
  <c r="R15" i="1"/>
  <c r="R16" i="1"/>
  <c r="R170" i="1"/>
  <c r="R104" i="1"/>
  <c r="R119" i="1"/>
  <c r="R113" i="1"/>
  <c r="R90" i="1"/>
  <c r="R106" i="1"/>
  <c r="R18" i="1"/>
  <c r="R127" i="1"/>
  <c r="R91" i="1"/>
  <c r="R148" i="1"/>
  <c r="R145" i="1"/>
  <c r="R19" i="1"/>
  <c r="R92" i="1"/>
  <c r="R74" i="1"/>
  <c r="R157" i="1"/>
  <c r="R68" i="1"/>
  <c r="R109" i="1"/>
  <c r="R87" i="1"/>
  <c r="R70" i="1"/>
  <c r="R147" i="1"/>
  <c r="R149" i="1"/>
  <c r="R94" i="1"/>
  <c r="R182" i="1"/>
  <c r="R110" i="1"/>
  <c r="R167" i="1"/>
  <c r="R57" i="1"/>
  <c r="R132" i="1"/>
  <c r="R46" i="1"/>
  <c r="R13" i="1"/>
  <c r="R49" i="1"/>
  <c r="R64" i="1"/>
  <c r="R153" i="1"/>
  <c r="R7" i="1"/>
  <c r="R53" i="1"/>
  <c r="R125" i="1"/>
  <c r="R140" i="1"/>
  <c r="R9" i="1"/>
  <c r="R22" i="1"/>
  <c r="R161" i="1"/>
  <c r="R152" i="1"/>
  <c r="R39" i="1"/>
  <c r="R150" i="1"/>
  <c r="R193" i="1"/>
  <c r="R194" i="1"/>
  <c r="R5" i="1"/>
  <c r="R8" i="1"/>
  <c r="R88" i="1"/>
  <c r="R55" i="1"/>
  <c r="R84" i="1"/>
  <c r="R60" i="1"/>
  <c r="R101" i="1"/>
  <c r="R40" i="1"/>
  <c r="R77" i="1"/>
  <c r="R25" i="1"/>
  <c r="R33" i="1"/>
  <c r="R31" i="1"/>
  <c r="R66" i="1"/>
  <c r="R89" i="1"/>
  <c r="R41" i="1"/>
  <c r="R82" i="1"/>
  <c r="R102" i="1"/>
  <c r="R192" i="1"/>
  <c r="R168" i="1"/>
  <c r="R202" i="1"/>
  <c r="R129" i="1"/>
  <c r="R47" i="1"/>
  <c r="R96" i="1"/>
  <c r="R36" i="1"/>
  <c r="R45" i="1"/>
  <c r="R169" i="1"/>
  <c r="R164" i="1"/>
  <c r="R27" i="1"/>
  <c r="R83" i="1"/>
  <c r="R180" i="1"/>
  <c r="R50" i="1"/>
  <c r="R179" i="1"/>
  <c r="R176" i="1"/>
  <c r="R30" i="1"/>
  <c r="R23" i="1"/>
  <c r="R115" i="1"/>
  <c r="R156" i="1"/>
  <c r="R65" i="1"/>
  <c r="R135" i="1"/>
  <c r="R38" i="1"/>
  <c r="R28" i="1"/>
  <c r="R124" i="1"/>
  <c r="R196" i="1"/>
  <c r="R78" i="1"/>
  <c r="R142" i="1"/>
  <c r="R121" i="1"/>
  <c r="R112" i="1"/>
  <c r="R6" i="1"/>
  <c r="R171" i="1"/>
  <c r="Y5" i="1" l="1"/>
  <c r="Y6" i="1" s="1"/>
  <c r="Y7" i="1" s="1"/>
  <c r="Y8" i="1" s="1"/>
  <c r="Y9" i="1" s="1"/>
  <c r="Y10" i="1" s="1"/>
  <c r="Y11" i="1" s="1"/>
  <c r="Y12" i="1" s="1"/>
  <c r="Y13" i="1" s="1"/>
  <c r="Y14" i="1" s="1"/>
  <c r="X5" i="1"/>
  <c r="X6" i="1" s="1"/>
  <c r="X7" i="1" s="1"/>
  <c r="X8" i="1" s="1"/>
  <c r="X9" i="1" s="1"/>
  <c r="X10" i="1" s="1"/>
  <c r="X11" i="1" s="1"/>
  <c r="X12" i="1" s="1"/>
  <c r="X13" i="1" s="1"/>
  <c r="X14" i="1" s="1"/>
  <c r="X15" i="1" s="1"/>
</calcChain>
</file>

<file path=xl/sharedStrings.xml><?xml version="1.0" encoding="utf-8"?>
<sst xmlns="http://schemas.openxmlformats.org/spreadsheetml/2006/main" count="1195" uniqueCount="488">
  <si>
    <t>Event no.</t>
  </si>
  <si>
    <t>Event</t>
  </si>
  <si>
    <t>Position</t>
  </si>
  <si>
    <t>Date</t>
  </si>
  <si>
    <t>Official - Only counts once</t>
  </si>
  <si>
    <t>Check</t>
  </si>
  <si>
    <t>Handicap Rank</t>
  </si>
  <si>
    <t>Scratch Rank</t>
  </si>
  <si>
    <t>Name</t>
  </si>
  <si>
    <t>Handicap</t>
  </si>
  <si>
    <t>Points</t>
  </si>
  <si>
    <t>Runner</t>
  </si>
  <si>
    <t>Position (based on Total)</t>
  </si>
  <si>
    <t>Total Points</t>
  </si>
  <si>
    <t>No. of Events</t>
  </si>
  <si>
    <t>Margin</t>
  </si>
  <si>
    <t>Officials:</t>
  </si>
  <si>
    <t>Projected Time</t>
  </si>
  <si>
    <t>Rank</t>
  </si>
  <si>
    <t>Handicap Time</t>
  </si>
  <si>
    <t>Scratch Time</t>
  </si>
  <si>
    <t>Mile Handicap</t>
  </si>
  <si>
    <t>5000m handicap</t>
  </si>
  <si>
    <t>3000m handicap</t>
  </si>
  <si>
    <t>Killer Loop Handicap</t>
  </si>
  <si>
    <t>5M's Relay</t>
  </si>
  <si>
    <t>AV 10km Road Race</t>
  </si>
  <si>
    <t>Runner count</t>
  </si>
  <si>
    <t>Teams</t>
  </si>
  <si>
    <t>Team</t>
  </si>
  <si>
    <t>Total points</t>
  </si>
  <si>
    <t>Age at 1 Jan</t>
  </si>
  <si>
    <t>40+</t>
  </si>
  <si>
    <t>&lt;40</t>
  </si>
  <si>
    <t>Max Howard Tan Handicap</t>
  </si>
  <si>
    <t>2 bridges relay</t>
  </si>
  <si>
    <t>SIMON TU</t>
  </si>
  <si>
    <t>JESSIE COLLINS</t>
  </si>
  <si>
    <t>KEITH SHARRATT</t>
  </si>
  <si>
    <t>CHRIS WADE</t>
  </si>
  <si>
    <t>LIZ REED</t>
  </si>
  <si>
    <t>SHANE BHUJOHARRY</t>
  </si>
  <si>
    <t>SHANE FIELDING</t>
  </si>
  <si>
    <t>KEVIN TORY</t>
  </si>
  <si>
    <t>JAMES DENNIS</t>
  </si>
  <si>
    <t>SIMON MOORE</t>
  </si>
  <si>
    <t>SIMON BEVEGE</t>
  </si>
  <si>
    <t>ROSS PRICKETT</t>
  </si>
  <si>
    <t>JUSTIN GANLY</t>
  </si>
  <si>
    <t>JUSTIN WILSON</t>
  </si>
  <si>
    <t>DAVID MELLINGS</t>
  </si>
  <si>
    <t>NICK TURNER</t>
  </si>
  <si>
    <t>GUY BEAVEN</t>
  </si>
  <si>
    <t>ARTHUR KARANASIOS</t>
  </si>
  <si>
    <t>ANTHONY LEE</t>
  </si>
  <si>
    <t>ROB JONES</t>
  </si>
  <si>
    <t>STEPHEN PAINE</t>
  </si>
  <si>
    <t>PETER LARSEN</t>
  </si>
  <si>
    <t>JIM GRELIS</t>
  </si>
  <si>
    <t>ANTHONY WEILAND</t>
  </si>
  <si>
    <t>PAUL MARSH</t>
  </si>
  <si>
    <t>DAVID VELTEN</t>
  </si>
  <si>
    <t>VINCE YEO</t>
  </si>
  <si>
    <t>NICK PAINE</t>
  </si>
  <si>
    <t>GEOFF NICHOLSON</t>
  </si>
  <si>
    <t>TONY HALLY</t>
  </si>
  <si>
    <t>SIMON VERBEEK</t>
  </si>
  <si>
    <t>LAURENT ROSSIGNOL</t>
  </si>
  <si>
    <t>EWALD SEIBOLD</t>
  </si>
  <si>
    <t>KATIE SEIBOLD</t>
  </si>
  <si>
    <t>STEPHEN MILLER</t>
  </si>
  <si>
    <t>GREG ROCHE</t>
  </si>
  <si>
    <t>DAN LANGELAAN</t>
  </si>
  <si>
    <t>RICHARD DOES</t>
  </si>
  <si>
    <t>SELIM AHMED</t>
  </si>
  <si>
    <t>MICHAEL BIALCZAK</t>
  </si>
  <si>
    <t>GARY O'DWYER</t>
  </si>
  <si>
    <t>DARREN VANDENBERG</t>
  </si>
  <si>
    <t>MAX HOWARD</t>
  </si>
  <si>
    <t>JOHN DIXON</t>
  </si>
  <si>
    <t>SCOTT STACEY</t>
  </si>
  <si>
    <t>EWEN VOWELS</t>
  </si>
  <si>
    <t>SIMON WALKER</t>
  </si>
  <si>
    <t>NICK TOBIN</t>
  </si>
  <si>
    <t>RICHARD HARVEY</t>
  </si>
  <si>
    <t>NORVAL HOPE</t>
  </si>
  <si>
    <t>MARK PURVIS</t>
  </si>
  <si>
    <t>RORY HEDDLES</t>
  </si>
  <si>
    <t>DAVID ALCOCK</t>
  </si>
  <si>
    <t>DAVID PERCIVAL</t>
  </si>
  <si>
    <t>PAMELA SKAUFEL</t>
  </si>
  <si>
    <t>ANTHONY MITHEN</t>
  </si>
  <si>
    <t>IAN DENT</t>
  </si>
  <si>
    <t>ANTONIO RUSSO</t>
  </si>
  <si>
    <t>JOJI MORI</t>
  </si>
  <si>
    <t>GERARD KOELMEYER</t>
  </si>
  <si>
    <t>DALE NARDELLA</t>
  </si>
  <si>
    <t>MARK STODDEN</t>
  </si>
  <si>
    <t>BRUCE ARTHUR</t>
  </si>
  <si>
    <t>ROBYN FLETCHER</t>
  </si>
  <si>
    <t>CHRIS OSBORNE</t>
  </si>
  <si>
    <t>MARTIN DUCHOVNY</t>
  </si>
  <si>
    <t>DAVID HARTLEY</t>
  </si>
  <si>
    <t>RICHARD CAMPBELL</t>
  </si>
  <si>
    <t>CALVIN LEONG</t>
  </si>
  <si>
    <t>NICHOLAS BIGNELL</t>
  </si>
  <si>
    <t>STEVEN WILLIAMS</t>
  </si>
  <si>
    <t>LUKE YEATMAN</t>
  </si>
  <si>
    <t>DAVID BLOM</t>
  </si>
  <si>
    <t>JAMES CHIRIANO</t>
  </si>
  <si>
    <t>AMY YEO</t>
  </si>
  <si>
    <t>JAMES SIMONETTA</t>
  </si>
  <si>
    <t>ANTHONY GEORGE</t>
  </si>
  <si>
    <t>ADAM PEEL</t>
  </si>
  <si>
    <t>HUGH HUNTER</t>
  </si>
  <si>
    <t>DHARMESH PATEL</t>
  </si>
  <si>
    <t>BRETT COLEMAN</t>
  </si>
  <si>
    <t>KIRSTEN JACKSON</t>
  </si>
  <si>
    <t>CHRIS WRIGHT</t>
  </si>
  <si>
    <t>ROSS BECROFT</t>
  </si>
  <si>
    <t>GLENN GOODMAN</t>
  </si>
  <si>
    <t>STEVE WHITEHEAD</t>
  </si>
  <si>
    <t>ADRIAN HOEL</t>
  </si>
  <si>
    <t>LUKE GOODMAN</t>
  </si>
  <si>
    <t>DAVID BURNHEIM</t>
  </si>
  <si>
    <t>DIRK SCHNERRING</t>
  </si>
  <si>
    <t>MARK SYMES</t>
  </si>
  <si>
    <t>GEOFF FISHER</t>
  </si>
  <si>
    <t>JOHN HAND</t>
  </si>
  <si>
    <t>PAUL NOISETTE</t>
  </si>
  <si>
    <t>JAMES MACBETH</t>
  </si>
  <si>
    <t>ANDREW COLES</t>
  </si>
  <si>
    <t>ROD ZLONZAK</t>
  </si>
  <si>
    <t>ROB ITALIA</t>
  </si>
  <si>
    <t>Worst TWO Scoring Races</t>
  </si>
  <si>
    <t>Total less TWO worst</t>
  </si>
  <si>
    <t>Position (Excluding TWO worst)</t>
  </si>
  <si>
    <t>CHRIS RANCIE</t>
  </si>
  <si>
    <t>BEN BRIGGS</t>
  </si>
  <si>
    <t>ANDREW RANCIE</t>
  </si>
  <si>
    <t>Peter Moor 2000m Handicap</t>
  </si>
  <si>
    <t>GARTH CALDER</t>
  </si>
  <si>
    <t>JANICE DE VRIES</t>
  </si>
  <si>
    <t>Order</t>
  </si>
  <si>
    <t>Time</t>
  </si>
  <si>
    <t xml:space="preserve"> </t>
  </si>
  <si>
    <t>Team Time</t>
  </si>
  <si>
    <t>PAUL WILKIE</t>
  </si>
  <si>
    <t>GORDON DURNAN</t>
  </si>
  <si>
    <t>CHERYL MARTIN</t>
  </si>
  <si>
    <t>ELISA MOOREN</t>
  </si>
  <si>
    <t>Handicap (Video) Time</t>
  </si>
  <si>
    <t>Race Time</t>
  </si>
  <si>
    <t>Total points allocated</t>
  </si>
  <si>
    <t xml:space="preserve">MMM Club Championship, 2017 standings </t>
  </si>
  <si>
    <t>MANJULA ANTONY</t>
  </si>
  <si>
    <t>DAVID MUNRO</t>
  </si>
  <si>
    <t>GREG LEY</t>
  </si>
  <si>
    <t>TIM SCOTT</t>
  </si>
  <si>
    <t>JOSEPH VAUGHAN</t>
  </si>
  <si>
    <t>JAYDEN MALLEN</t>
  </si>
  <si>
    <t>LUKE PENGELLY</t>
  </si>
  <si>
    <t>ANDRE VAN DER WESTHUIZEN</t>
  </si>
  <si>
    <t>STEVE PREECE</t>
  </si>
  <si>
    <t>MICHAEL PHILLIPS</t>
  </si>
  <si>
    <t>PIETA FAZIO</t>
  </si>
  <si>
    <t>KINNARI PABARI</t>
  </si>
  <si>
    <t>CLEMENT SCOTT</t>
  </si>
  <si>
    <t>SCOTT SMITH</t>
  </si>
  <si>
    <t>KEPLER RYAN</t>
  </si>
  <si>
    <t>SIMON KEANE</t>
  </si>
  <si>
    <t>SAM BURKE</t>
  </si>
  <si>
    <t>LACHLAN YEO</t>
  </si>
  <si>
    <t>SEBASTIEN PAYETTE</t>
  </si>
  <si>
    <t>JOANNE STRATOS</t>
  </si>
  <si>
    <t>ROBYN MILLARD</t>
  </si>
  <si>
    <t>ROBERT DALTON</t>
  </si>
  <si>
    <t>DAVID DOYLE</t>
  </si>
  <si>
    <t>MATTHEW CLARK</t>
  </si>
  <si>
    <t>SAMANTHA FLANDERS</t>
  </si>
  <si>
    <t>ALEXANDER KIMP</t>
  </si>
  <si>
    <t>JOEL MILLER</t>
  </si>
  <si>
    <t>LAURIE WALKER</t>
  </si>
  <si>
    <t>BEAU WILLIAMS</t>
  </si>
  <si>
    <t>ANDREW COMPSON</t>
  </si>
  <si>
    <t>GEORGINA WILEY</t>
  </si>
  <si>
    <t>PAUL MARTINICO</t>
  </si>
  <si>
    <t>ZOE HEATH</t>
  </si>
  <si>
    <t>JOHN LONGO</t>
  </si>
  <si>
    <t>SEAN HELMOT</t>
  </si>
  <si>
    <t>DAVE DANCKERT</t>
  </si>
  <si>
    <t>MARK CORBYN</t>
  </si>
  <si>
    <t>MATT ADAMS</t>
  </si>
  <si>
    <t>STAN KARANASIOS</t>
  </si>
  <si>
    <t>MICHAEL STONE</t>
  </si>
  <si>
    <t>GLENN CARROLL</t>
  </si>
  <si>
    <t>NIGEL DUNN</t>
  </si>
  <si>
    <t>COLIN MARSON</t>
  </si>
  <si>
    <t>MICHAEL JOHNSON</t>
  </si>
  <si>
    <t>MARTIN EDWARDS</t>
  </si>
  <si>
    <t>DANIEL HALL</t>
  </si>
  <si>
    <t>DAVID VENOUR</t>
  </si>
  <si>
    <t>Simon Tu</t>
  </si>
  <si>
    <t>Bruce Arthur</t>
  </si>
  <si>
    <t>Mark Symes</t>
  </si>
  <si>
    <t>Dale Nardella</t>
  </si>
  <si>
    <t>Simon Bevege</t>
  </si>
  <si>
    <t>Katie Seibold</t>
  </si>
  <si>
    <t>Garth Calder</t>
  </si>
  <si>
    <t>Shane Fielding</t>
  </si>
  <si>
    <t>Nick Tobin</t>
  </si>
  <si>
    <t>Andrew Compson</t>
  </si>
  <si>
    <t>Simon Moore</t>
  </si>
  <si>
    <t>Chris Osborne</t>
  </si>
  <si>
    <t>Richard Does</t>
  </si>
  <si>
    <t>Greg Roche</t>
  </si>
  <si>
    <t>Janice De Vries</t>
  </si>
  <si>
    <t>Andrew Coles</t>
  </si>
  <si>
    <t>Dan Langelaan</t>
  </si>
  <si>
    <t>Elisa Mooren</t>
  </si>
  <si>
    <t>David Alcock</t>
  </si>
  <si>
    <t>Peter Larsen</t>
  </si>
  <si>
    <t>Ewen Vowels</t>
  </si>
  <si>
    <t>Chris Wade</t>
  </si>
  <si>
    <t>David Hartley</t>
  </si>
  <si>
    <t>Anthony Mithen</t>
  </si>
  <si>
    <t>Tony Hally</t>
  </si>
  <si>
    <t>Selim Ahmed</t>
  </si>
  <si>
    <t>Stephen Paine</t>
  </si>
  <si>
    <t>Glenn Carroll</t>
  </si>
  <si>
    <t>James Chiriano</t>
  </si>
  <si>
    <t>Big Trouble in Little Tokyo</t>
  </si>
  <si>
    <t>Maroon 4</t>
  </si>
  <si>
    <t>Slips is a Loser</t>
  </si>
  <si>
    <t>Rosebud or Bust</t>
  </si>
  <si>
    <t>Bermuda Quadrangles</t>
  </si>
  <si>
    <t>Duff'd It Up - The Sequel</t>
  </si>
  <si>
    <t>Red Nitro's</t>
  </si>
  <si>
    <t>Black Widows</t>
  </si>
  <si>
    <t>Octonaughts</t>
  </si>
  <si>
    <t>Maroon 5</t>
  </si>
  <si>
    <t>Maroon 6</t>
  </si>
  <si>
    <t>Maroon 7</t>
  </si>
  <si>
    <t>Steven Williams</t>
  </si>
  <si>
    <t>Matthew Clark</t>
  </si>
  <si>
    <t>Alexander Kimp</t>
  </si>
  <si>
    <t>Robert Dalton</t>
  </si>
  <si>
    <t>Geoff Nicholson</t>
  </si>
  <si>
    <t>Joseph Vaughan</t>
  </si>
  <si>
    <t>Clement Scott</t>
  </si>
  <si>
    <t>David Munro</t>
  </si>
  <si>
    <t>Mark Stodden</t>
  </si>
  <si>
    <t>Nick Turner</t>
  </si>
  <si>
    <t>Nick Paine</t>
  </si>
  <si>
    <t>Luke Goodman</t>
  </si>
  <si>
    <t>Chris Wright</t>
  </si>
  <si>
    <t>Rob Jones</t>
  </si>
  <si>
    <t>Rob Italia</t>
  </si>
  <si>
    <t>Mark Purvis</t>
  </si>
  <si>
    <t>Adrian Hoel</t>
  </si>
  <si>
    <t>Guy Beaven</t>
  </si>
  <si>
    <t>Martin Edwards</t>
  </si>
  <si>
    <t>Simon Keane</t>
  </si>
  <si>
    <t>Sebastien Payette</t>
  </si>
  <si>
    <t>Shane Bhujoharry</t>
  </si>
  <si>
    <t>David Blom</t>
  </si>
  <si>
    <t>Scott Smith</t>
  </si>
  <si>
    <t>Luke Pengelly</t>
  </si>
  <si>
    <t>Beau Williams</t>
  </si>
  <si>
    <t>Rory Heddles</t>
  </si>
  <si>
    <t>James Dennis</t>
  </si>
  <si>
    <t>Geoff Fisher</t>
  </si>
  <si>
    <t>John Hand</t>
  </si>
  <si>
    <t>Glenn Goodman</t>
  </si>
  <si>
    <t>Scott Stacey</t>
  </si>
  <si>
    <t>Chris Rancie</t>
  </si>
  <si>
    <t>BELLA RICHARDSON</t>
  </si>
  <si>
    <t>Finish Time</t>
  </si>
  <si>
    <t>Video time</t>
  </si>
  <si>
    <t>Age Grade %</t>
  </si>
  <si>
    <t>Age Grade rank</t>
  </si>
  <si>
    <t>Age</t>
  </si>
  <si>
    <t>DAVID OVEREND</t>
  </si>
  <si>
    <t>JAMES HOWE</t>
  </si>
  <si>
    <t>Seeding</t>
  </si>
  <si>
    <t>3K predicted</t>
  </si>
  <si>
    <t>3K Scratch</t>
  </si>
  <si>
    <t>Mark Corbyn</t>
  </si>
  <si>
    <t>Stan Karanasios</t>
  </si>
  <si>
    <t>Arthur Karanasios</t>
  </si>
  <si>
    <t>Daniel Hall</t>
  </si>
  <si>
    <t>Nicole Joseph</t>
  </si>
  <si>
    <t>Vince Yeo</t>
  </si>
  <si>
    <t>Andrew Rancie</t>
  </si>
  <si>
    <t>Ian Dent</t>
  </si>
  <si>
    <t>James Howe</t>
  </si>
  <si>
    <t>Melissa Clarke</t>
  </si>
  <si>
    <t>Nigel Dunn</t>
  </si>
  <si>
    <t>Robyn Millard</t>
  </si>
  <si>
    <t>estimate</t>
  </si>
  <si>
    <t>MELISSA CLARKE</t>
  </si>
  <si>
    <t>DION FINOCCHIARO</t>
  </si>
  <si>
    <t>ROBERT KENSHOLE</t>
  </si>
  <si>
    <t>INGRID MORRISON</t>
  </si>
  <si>
    <t>NICOLE JOSEPH</t>
  </si>
  <si>
    <t>AARON SCOT-DALGLEISH</t>
  </si>
  <si>
    <t>Approx video 1 time</t>
  </si>
  <si>
    <t>Video 2 start</t>
  </si>
  <si>
    <t>Video  2 finish</t>
  </si>
  <si>
    <t>Video 2 diff</t>
  </si>
  <si>
    <t>Video 1 diff</t>
  </si>
  <si>
    <t>Video scratch</t>
  </si>
  <si>
    <t>Initial advised times</t>
  </si>
  <si>
    <t>Stopped prior to finish</t>
  </si>
  <si>
    <t>Video 1 place</t>
  </si>
  <si>
    <t>Already received points for Mile Handicap</t>
  </si>
  <si>
    <t>MARK DESLANDES</t>
  </si>
  <si>
    <t>David Mellings</t>
  </si>
  <si>
    <t>Total participants (incl officials)</t>
  </si>
  <si>
    <t>PAUL GLADWELL</t>
  </si>
  <si>
    <t>GREG WATSON</t>
  </si>
  <si>
    <t>PETER RUSHEN</t>
  </si>
  <si>
    <t>DANIEL REVIE</t>
  </si>
  <si>
    <t>GRAEME PREDGEN</t>
  </si>
  <si>
    <t>LEON ADKINS</t>
  </si>
  <si>
    <t>Justin Wilson</t>
  </si>
  <si>
    <t>Paul Gladwell</t>
  </si>
  <si>
    <t>Video place confirmed</t>
  </si>
  <si>
    <t>Video Clock time</t>
  </si>
  <si>
    <t>New member (not registered pre race so not included in official results)</t>
  </si>
  <si>
    <t>-</t>
  </si>
  <si>
    <t>Rod Zlonzak</t>
  </si>
  <si>
    <t>Zoe Heath</t>
  </si>
  <si>
    <t>David Doyle</t>
  </si>
  <si>
    <t>Gordon Durnan</t>
  </si>
  <si>
    <t>ANTHONY PIDD</t>
  </si>
  <si>
    <t>ANDREW DUBAR</t>
  </si>
  <si>
    <t>JARROD ABBOTT</t>
  </si>
  <si>
    <t>GREG KING</t>
  </si>
  <si>
    <t>Team Smurf</t>
  </si>
  <si>
    <t>Team House</t>
  </si>
  <si>
    <t>Team Duff</t>
  </si>
  <si>
    <t>Team Munro</t>
  </si>
  <si>
    <t>Team Stevie</t>
  </si>
  <si>
    <t>Team Helmot</t>
  </si>
  <si>
    <t>THOMAS LOPEZ</t>
  </si>
  <si>
    <t>TREVOR CRAGGS</t>
  </si>
  <si>
    <t>VONNY TURAMALI</t>
  </si>
  <si>
    <t>MEGAN BARRETT</t>
  </si>
  <si>
    <t>MATTHEW DOMAINGUE</t>
  </si>
  <si>
    <t>JAN KLEIMAN</t>
  </si>
  <si>
    <t>CAMERON HOWSON</t>
  </si>
  <si>
    <t>MUL HANDOYO</t>
  </si>
  <si>
    <t>Cameron Howson</t>
  </si>
  <si>
    <t>Mul Handoyo</t>
  </si>
  <si>
    <t>Sean Helmot</t>
  </si>
  <si>
    <t>IVAN DEAK</t>
  </si>
  <si>
    <t>JASON RAWLINGS</t>
  </si>
  <si>
    <t>THOMAS READ</t>
  </si>
  <si>
    <t>DANIEL BIERENKRANT</t>
  </si>
  <si>
    <t>JON HOLMES</t>
  </si>
  <si>
    <t>GARY ZUCCALA</t>
  </si>
  <si>
    <t>GARRY WEST</t>
  </si>
  <si>
    <t>HAMISH CROPPER</t>
  </si>
  <si>
    <t>Michael Johnson</t>
  </si>
  <si>
    <t>Joji Mori</t>
  </si>
  <si>
    <t>Adam Peel</t>
  </si>
  <si>
    <t>Mark Deslandes</t>
  </si>
  <si>
    <t>Peter Rushen</t>
  </si>
  <si>
    <t>Bella Richardson</t>
  </si>
  <si>
    <t>Amy Yeo</t>
  </si>
  <si>
    <t>Hugh Hunter</t>
  </si>
  <si>
    <t>Nicholas Bignell</t>
  </si>
  <si>
    <t>Gary Zuccala</t>
  </si>
  <si>
    <t>Cheryl Martin</t>
  </si>
  <si>
    <t>Jon Holmes</t>
  </si>
  <si>
    <t>Dion Finocchiaro</t>
  </si>
  <si>
    <t>Date of Birth</t>
  </si>
  <si>
    <t>Jayden Mallen</t>
  </si>
  <si>
    <t>Video Start</t>
  </si>
  <si>
    <t>Video Finish</t>
  </si>
  <si>
    <t>Actual start delay</t>
  </si>
  <si>
    <t>Already received points for 3000m</t>
  </si>
  <si>
    <t>Already received points for 5000m</t>
  </si>
  <si>
    <t>Not pre-registered</t>
  </si>
  <si>
    <t>Margin to handicap</t>
  </si>
  <si>
    <t>23-Sep - 14-Oct</t>
  </si>
  <si>
    <t>Best parkrun time</t>
  </si>
  <si>
    <t>Best Age Grade %</t>
  </si>
  <si>
    <t>Best parkrun age grade %</t>
  </si>
  <si>
    <t>BEN PIRRIE</t>
  </si>
  <si>
    <t>CHELSEA CALDER</t>
  </si>
  <si>
    <t>DASHIELL GANTNER</t>
  </si>
  <si>
    <t>MATT D'ABBS</t>
  </si>
  <si>
    <t>TOM CROUCH</t>
  </si>
  <si>
    <t>JUANITA KALLERGIS</t>
  </si>
  <si>
    <t>MATTHEW WOODS</t>
  </si>
  <si>
    <t>LOVEL THAKUR</t>
  </si>
  <si>
    <t>Michael Phillips</t>
  </si>
  <si>
    <t>Stephen Miller</t>
  </si>
  <si>
    <t>Juanita Kallergis</t>
  </si>
  <si>
    <t>Ivan Deak</t>
  </si>
  <si>
    <t>Ross Prickett</t>
  </si>
  <si>
    <t>Already received points for 2 Bridges relay</t>
  </si>
  <si>
    <t>MARK WILLETTS</t>
  </si>
  <si>
    <t>PETER KACHRIMANIS</t>
  </si>
  <si>
    <t>&lt;43</t>
  </si>
  <si>
    <t>&lt;44</t>
  </si>
  <si>
    <t>Location</t>
  </si>
  <si>
    <t>VM40-44</t>
  </si>
  <si>
    <t>VM45-49</t>
  </si>
  <si>
    <t>VM50-54</t>
  </si>
  <si>
    <t>VM55-59</t>
  </si>
  <si>
    <t>SM30-34</t>
  </si>
  <si>
    <t>VM35-39</t>
  </si>
  <si>
    <t>VM75-79</t>
  </si>
  <si>
    <t>Greg WATSON</t>
  </si>
  <si>
    <t>Anthony MITHEN</t>
  </si>
  <si>
    <t>Nick PAINE</t>
  </si>
  <si>
    <t>Shane FIELDING</t>
  </si>
  <si>
    <t>Rob ITALIA</t>
  </si>
  <si>
    <t>Peter RUSHEN</t>
  </si>
  <si>
    <t>Gary ZUCCALA</t>
  </si>
  <si>
    <t>Stephen MILLER</t>
  </si>
  <si>
    <t>Vince YEO</t>
  </si>
  <si>
    <t>Jayden MALLEN</t>
  </si>
  <si>
    <t>Martin DUCHOVNY</t>
  </si>
  <si>
    <t>Ross PRICKETT</t>
  </si>
  <si>
    <t>Stan KARANASIOS</t>
  </si>
  <si>
    <t>Ewald SEIBOLD</t>
  </si>
  <si>
    <t>Rory HEDDLES</t>
  </si>
  <si>
    <t>Zoe HEATH</t>
  </si>
  <si>
    <t>Albert Park</t>
  </si>
  <si>
    <t>Berwick Springs</t>
  </si>
  <si>
    <t>Lillydale Lake</t>
  </si>
  <si>
    <t>Parkville</t>
  </si>
  <si>
    <t>Karkarook</t>
  </si>
  <si>
    <t>Diamond Creek</t>
  </si>
  <si>
    <t>Chelsea</t>
  </si>
  <si>
    <t>Point Cook</t>
  </si>
  <si>
    <t>Maribyrnong</t>
  </si>
  <si>
    <t>Age Category</t>
  </si>
  <si>
    <t>Frog Hollow</t>
  </si>
  <si>
    <t>Events</t>
  </si>
  <si>
    <t>#</t>
  </si>
  <si>
    <t>Participation at least 1</t>
  </si>
  <si>
    <t>Participation Overall</t>
  </si>
  <si>
    <t>David HARTLEY</t>
  </si>
  <si>
    <t>Garth CALDER</t>
  </si>
  <si>
    <t>Scott SMITH</t>
  </si>
  <si>
    <t>Chris WADE</t>
  </si>
  <si>
    <t>James HOWE</t>
  </si>
  <si>
    <t>Kirsten JACKSON</t>
  </si>
  <si>
    <t>VW45-49</t>
  </si>
  <si>
    <t>VW30-34</t>
  </si>
  <si>
    <t>Andre VAN DER WESTHUIZEN</t>
  </si>
  <si>
    <t>Nicole JOSEPH</t>
  </si>
  <si>
    <t>VW35-39</t>
  </si>
  <si>
    <t>Luke GOODMAN</t>
  </si>
  <si>
    <t>WM50-54</t>
  </si>
  <si>
    <t>Poole</t>
  </si>
  <si>
    <t>Shepparton</t>
  </si>
  <si>
    <t>Luke YEATMAN</t>
  </si>
  <si>
    <t>Arthur KARANASIOS</t>
  </si>
  <si>
    <t>Steven WILLIAMS</t>
  </si>
  <si>
    <t>Echuca Moama</t>
  </si>
  <si>
    <t>Andrew COMPSON</t>
  </si>
  <si>
    <t>Rob JONES</t>
  </si>
  <si>
    <t>Tony HALLY</t>
  </si>
  <si>
    <t>Torquay</t>
  </si>
  <si>
    <t>Dale NARDELLA</t>
  </si>
  <si>
    <t>Studley Park</t>
  </si>
  <si>
    <t>Bruce ARTHUR</t>
  </si>
  <si>
    <t>Robert DALTON</t>
  </si>
  <si>
    <t>JM10</t>
  </si>
  <si>
    <t>VM60-64</t>
  </si>
  <si>
    <t>VW40-44</t>
  </si>
  <si>
    <t>Inverloch</t>
  </si>
  <si>
    <t>Bowral</t>
  </si>
  <si>
    <t>David MELLINGS</t>
  </si>
  <si>
    <t>Elisa MOOREN</t>
  </si>
  <si>
    <t>Jaron MOOREN</t>
  </si>
  <si>
    <t>Michael PHILLIPS</t>
  </si>
  <si>
    <t>JARON MOOREN</t>
  </si>
  <si>
    <t>Katie SEIBOLD</t>
  </si>
  <si>
    <t>Greg KING</t>
  </si>
  <si>
    <t>Nicholas BIGNELL</t>
  </si>
  <si>
    <t>ANDREW PINTAR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</si>
</sst>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:ss.0"/>
    <numFmt numFmtId="166" formatCode="m:ss"/>
    <numFmt numFmtId="167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7" fillId="0" borderId="0"/>
    <xf numFmtId="0" fontId="2" fillId="0" borderId="0"/>
    <xf numFmtId="0" fontId="1" fillId="0" borderId="0"/>
    <xf numFmtId="9" fontId="16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5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0" fontId="11" fillId="0" borderId="2" xfId="0" quotePrefix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5" fontId="11" fillId="0" borderId="5" xfId="0" quotePrefix="1" applyNumberFormat="1" applyFont="1" applyBorder="1" applyAlignment="1">
      <alignment horizontal="center"/>
    </xf>
    <xf numFmtId="15" fontId="11" fillId="0" borderId="6" xfId="0" quotePrefix="1" applyNumberFormat="1" applyFont="1" applyBorder="1" applyAlignment="1">
      <alignment horizontal="center"/>
    </xf>
    <xf numFmtId="15" fontId="11" fillId="0" borderId="7" xfId="0" applyNumberFormat="1" applyFont="1" applyBorder="1"/>
    <xf numFmtId="3" fontId="11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10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/>
    </xf>
    <xf numFmtId="3" fontId="7" fillId="0" borderId="9" xfId="0" quotePrefix="1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5" fontId="11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/>
    <xf numFmtId="0" fontId="7" fillId="0" borderId="12" xfId="0" applyFont="1" applyBorder="1"/>
    <xf numFmtId="0" fontId="7" fillId="2" borderId="13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7" fillId="0" borderId="14" xfId="0" applyFont="1" applyFill="1" applyBorder="1"/>
    <xf numFmtId="3" fontId="7" fillId="0" borderId="15" xfId="0" applyNumberFormat="1" applyFont="1" applyBorder="1" applyAlignment="1">
      <alignment horizontal="center"/>
    </xf>
    <xf numFmtId="1" fontId="7" fillId="0" borderId="16" xfId="0" quotePrefix="1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17" xfId="0" applyFont="1" applyBorder="1"/>
    <xf numFmtId="0" fontId="6" fillId="0" borderId="0" xfId="0" applyNumberFormat="1" applyFont="1"/>
    <xf numFmtId="0" fontId="11" fillId="0" borderId="18" xfId="0" applyFont="1" applyBorder="1" applyAlignment="1">
      <alignment horizontal="center" vertical="center"/>
    </xf>
    <xf numFmtId="1" fontId="7" fillId="0" borderId="19" xfId="0" quotePrefix="1" applyNumberFormat="1" applyFont="1" applyBorder="1" applyAlignment="1">
      <alignment horizontal="center"/>
    </xf>
    <xf numFmtId="3" fontId="7" fillId="0" borderId="20" xfId="0" quotePrefix="1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1" fontId="5" fillId="0" borderId="0" xfId="0" applyNumberFormat="1" applyFont="1"/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21" fontId="0" fillId="0" borderId="0" xfId="0" applyNumberFormat="1"/>
    <xf numFmtId="1" fontId="11" fillId="0" borderId="6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15" fontId="11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47" fontId="0" fillId="0" borderId="0" xfId="0" applyNumberFormat="1"/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15" fontId="11" fillId="0" borderId="27" xfId="0" quotePrefix="1" applyNumberFormat="1" applyFont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15" fontId="11" fillId="0" borderId="5" xfId="0" applyNumberFormat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5" fontId="0" fillId="0" borderId="1" xfId="0" applyNumberFormat="1" applyBorder="1" applyAlignment="1">
      <alignment horizontal="center" vertical="center"/>
    </xf>
    <xf numFmtId="45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7" fillId="0" borderId="0" xfId="0" applyFont="1" applyFill="1" applyBorder="1"/>
    <xf numFmtId="45" fontId="7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2" fillId="0" borderId="2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45" fontId="7" fillId="0" borderId="31" xfId="0" applyNumberFormat="1" applyFon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45" fontId="7" fillId="0" borderId="32" xfId="0" applyNumberFormat="1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45" fontId="7" fillId="0" borderId="33" xfId="0" applyNumberFormat="1" applyFon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11" fillId="0" borderId="0" xfId="0" applyFont="1"/>
    <xf numFmtId="45" fontId="15" fillId="0" borderId="1" xfId="0" applyNumberFormat="1" applyFont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center"/>
    </xf>
    <xf numFmtId="165" fontId="15" fillId="0" borderId="1" xfId="0" applyNumberFormat="1" applyFont="1" applyBorder="1" applyAlignment="1">
      <alignment horizontal="center" vertical="center"/>
    </xf>
    <xf numFmtId="4" fontId="7" fillId="4" borderId="26" xfId="0" applyNumberFormat="1" applyFont="1" applyFill="1" applyBorder="1" applyAlignment="1">
      <alignment horizontal="center"/>
    </xf>
    <xf numFmtId="4" fontId="7" fillId="3" borderId="26" xfId="0" applyNumberFormat="1" applyFont="1" applyFill="1" applyBorder="1" applyAlignment="1">
      <alignment horizontal="center"/>
    </xf>
    <xf numFmtId="167" fontId="7" fillId="0" borderId="1" xfId="6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20" fontId="0" fillId="0" borderId="0" xfId="0" applyNumberFormat="1"/>
    <xf numFmtId="0" fontId="0" fillId="3" borderId="0" xfId="0" applyFill="1"/>
    <xf numFmtId="45" fontId="7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7" fontId="7" fillId="0" borderId="0" xfId="0" applyNumberFormat="1" applyFont="1"/>
    <xf numFmtId="0" fontId="0" fillId="0" borderId="0" xfId="0" applyFill="1"/>
    <xf numFmtId="4" fontId="7" fillId="3" borderId="6" xfId="0" applyNumberFormat="1" applyFont="1" applyFill="1" applyBorder="1" applyAlignment="1">
      <alignment horizontal="center"/>
    </xf>
    <xf numFmtId="0" fontId="7" fillId="0" borderId="14" xfId="0" applyFont="1" applyBorder="1"/>
    <xf numFmtId="4" fontId="7" fillId="4" borderId="6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67" fontId="0" fillId="0" borderId="1" xfId="6" applyNumberFormat="1" applyFont="1" applyBorder="1" applyAlignment="1">
      <alignment horizontal="center" vertical="center"/>
    </xf>
    <xf numFmtId="166" fontId="0" fillId="0" borderId="0" xfId="0" applyNumberFormat="1"/>
    <xf numFmtId="4" fontId="5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46" fontId="0" fillId="0" borderId="0" xfId="0" applyNumberFormat="1"/>
    <xf numFmtId="20" fontId="7" fillId="0" borderId="0" xfId="0" applyNumberFormat="1" applyFont="1"/>
    <xf numFmtId="0" fontId="7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67" fontId="0" fillId="3" borderId="1" xfId="6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1" fontId="7" fillId="0" borderId="37" xfId="0" quotePrefix="1" applyNumberFormat="1" applyFont="1" applyBorder="1" applyAlignment="1">
      <alignment horizontal="center"/>
    </xf>
    <xf numFmtId="3" fontId="7" fillId="0" borderId="38" xfId="0" quotePrefix="1" applyNumberFormat="1" applyFont="1" applyBorder="1" applyAlignment="1">
      <alignment horizontal="center"/>
    </xf>
    <xf numFmtId="15" fontId="11" fillId="0" borderId="26" xfId="0" applyNumberFormat="1" applyFont="1" applyBorder="1" applyAlignment="1">
      <alignment horizontal="center" vertical="center" wrapText="1"/>
    </xf>
    <xf numFmtId="10" fontId="0" fillId="0" borderId="1" xfId="6" applyNumberFormat="1" applyFont="1" applyBorder="1" applyAlignment="1">
      <alignment horizontal="center" vertical="center"/>
    </xf>
    <xf numFmtId="20" fontId="17" fillId="0" borderId="0" xfId="0" applyNumberFormat="1" applyFont="1" applyAlignment="1">
      <alignment horizontal="center" vertical="center"/>
    </xf>
    <xf numFmtId="21" fontId="17" fillId="0" borderId="0" xfId="0" applyNumberFormat="1" applyFont="1" applyAlignment="1">
      <alignment horizontal="center" vertical="center"/>
    </xf>
    <xf numFmtId="21" fontId="18" fillId="0" borderId="0" xfId="0" applyNumberFormat="1" applyFont="1" applyAlignment="1">
      <alignment horizontal="center" vertical="center"/>
    </xf>
    <xf numFmtId="10" fontId="0" fillId="0" borderId="0" xfId="0" applyNumberFormat="1"/>
    <xf numFmtId="14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7" fontId="7" fillId="0" borderId="0" xfId="6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5" fontId="11" fillId="0" borderId="0" xfId="0" applyNumberFormat="1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 wrapText="1"/>
    </xf>
    <xf numFmtId="2" fontId="5" fillId="0" borderId="0" xfId="0" applyNumberFormat="1" applyFont="1"/>
    <xf numFmtId="1" fontId="11" fillId="3" borderId="6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7" fillId="0" borderId="0" xfId="0" applyNumberFormat="1" applyFont="1"/>
    <xf numFmtId="0" fontId="13" fillId="3" borderId="0" xfId="0" applyNumberFormat="1" applyFont="1" applyFill="1" applyAlignment="1">
      <alignment horizontal="center" vertical="center"/>
    </xf>
    <xf numFmtId="167" fontId="7" fillId="3" borderId="0" xfId="6" applyNumberFormat="1" applyFont="1" applyFill="1" applyAlignment="1">
      <alignment horizontal="center"/>
    </xf>
    <xf numFmtId="21" fontId="0" fillId="3" borderId="0" xfId="0" applyNumberFormat="1" applyFill="1" applyAlignment="1">
      <alignment horizontal="center" vertical="center"/>
    </xf>
    <xf numFmtId="45" fontId="11" fillId="0" borderId="30" xfId="0" applyNumberFormat="1" applyFont="1" applyBorder="1" applyAlignment="1">
      <alignment horizontal="center" vertical="center"/>
    </xf>
    <xf numFmtId="45" fontId="11" fillId="0" borderId="29" xfId="0" applyNumberFormat="1" applyFont="1" applyBorder="1" applyAlignment="1">
      <alignment horizontal="center" vertical="center"/>
    </xf>
    <xf numFmtId="45" fontId="11" fillId="0" borderId="34" xfId="0" applyNumberFormat="1" applyFont="1" applyBorder="1" applyAlignment="1">
      <alignment horizontal="center" vertical="center"/>
    </xf>
    <xf numFmtId="45" fontId="11" fillId="0" borderId="1" xfId="0" applyNumberFormat="1" applyFont="1" applyBorder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  <cellStyle name="Normal 4" xfId="4" xr:uid="{00000000-0005-0000-0000-000004000000}"/>
    <cellStyle name="Normal 5" xfId="5" xr:uid="{00000000-0005-0000-0000-000005000000}"/>
    <cellStyle name="Percent" xfId="6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223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26.7109375" style="2" customWidth="1"/>
    <col min="2" max="2" width="12.28515625" style="7" bestFit="1" customWidth="1"/>
    <col min="3" max="12" width="9.85546875" style="7" customWidth="1"/>
    <col min="13" max="16" width="9.140625" style="6" customWidth="1"/>
    <col min="17" max="17" width="10.28515625" style="6" customWidth="1"/>
    <col min="18" max="18" width="11.28515625" style="2" customWidth="1"/>
    <col min="19" max="19" width="9.140625" style="2"/>
    <col min="20" max="20" width="10.28515625" style="2" hidden="1" customWidth="1"/>
    <col min="21" max="21" width="9.140625" style="2"/>
    <col min="22" max="23" width="7.42578125" style="2" customWidth="1"/>
    <col min="24" max="24" width="12.5703125" style="2" bestFit="1" customWidth="1"/>
    <col min="25" max="25" width="12.5703125" style="2" customWidth="1"/>
    <col min="26" max="16384" width="9.140625" style="2"/>
  </cols>
  <sheetData>
    <row r="1" spans="1:25" s="1" customFormat="1" ht="18" x14ac:dyDescent="0.25">
      <c r="A1" s="9" t="s">
        <v>154</v>
      </c>
      <c r="B1" s="87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25" s="3" customFormat="1" x14ac:dyDescent="0.2">
      <c r="A2" s="35" t="s">
        <v>0</v>
      </c>
      <c r="B2" s="84"/>
      <c r="C2" s="31">
        <v>1</v>
      </c>
      <c r="D2" s="9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56">
        <v>8</v>
      </c>
      <c r="K2" s="56">
        <v>9</v>
      </c>
      <c r="L2" s="158"/>
      <c r="M2" s="15"/>
      <c r="N2" s="16" t="s">
        <v>5</v>
      </c>
      <c r="O2" s="17"/>
      <c r="P2" s="17"/>
      <c r="Q2" s="17"/>
      <c r="R2" s="18"/>
    </row>
    <row r="3" spans="1:25" s="4" customFormat="1" ht="62.25" customHeight="1" x14ac:dyDescent="0.2">
      <c r="A3" s="36" t="s">
        <v>1</v>
      </c>
      <c r="B3" s="85" t="s">
        <v>31</v>
      </c>
      <c r="C3" s="19" t="s">
        <v>25</v>
      </c>
      <c r="D3" s="93" t="s">
        <v>21</v>
      </c>
      <c r="E3" s="20" t="s">
        <v>23</v>
      </c>
      <c r="F3" s="20" t="s">
        <v>22</v>
      </c>
      <c r="G3" s="20" t="s">
        <v>140</v>
      </c>
      <c r="H3" s="20" t="s">
        <v>35</v>
      </c>
      <c r="I3" s="20" t="s">
        <v>26</v>
      </c>
      <c r="J3" s="20" t="s">
        <v>24</v>
      </c>
      <c r="K3" s="20" t="s">
        <v>34</v>
      </c>
      <c r="L3" s="93" t="s">
        <v>389</v>
      </c>
      <c r="M3" s="19" t="s">
        <v>13</v>
      </c>
      <c r="N3" s="20" t="s">
        <v>14</v>
      </c>
      <c r="O3" s="20" t="s">
        <v>134</v>
      </c>
      <c r="P3" s="20" t="s">
        <v>135</v>
      </c>
      <c r="Q3" s="20" t="s">
        <v>12</v>
      </c>
      <c r="R3" s="21" t="s">
        <v>136</v>
      </c>
      <c r="T3" s="20" t="s">
        <v>377</v>
      </c>
    </row>
    <row r="4" spans="1:25" s="5" customFormat="1" ht="27.75" customHeight="1" x14ac:dyDescent="0.2">
      <c r="A4" s="37" t="s">
        <v>3</v>
      </c>
      <c r="B4" s="86"/>
      <c r="C4" s="97">
        <v>42778</v>
      </c>
      <c r="D4" s="94">
        <v>42803</v>
      </c>
      <c r="E4" s="81">
        <v>42824</v>
      </c>
      <c r="F4" s="81">
        <v>42852</v>
      </c>
      <c r="G4" s="81">
        <v>42871</v>
      </c>
      <c r="H4" s="81">
        <v>42899</v>
      </c>
      <c r="I4" s="81">
        <v>42932</v>
      </c>
      <c r="J4" s="81">
        <v>42969</v>
      </c>
      <c r="K4" s="81">
        <v>42999</v>
      </c>
      <c r="L4" s="161" t="s">
        <v>386</v>
      </c>
      <c r="M4" s="22"/>
      <c r="N4" s="23"/>
      <c r="O4" s="23"/>
      <c r="P4" s="23"/>
      <c r="Q4" s="23"/>
      <c r="R4" s="24"/>
      <c r="T4" s="55"/>
      <c r="V4" s="174" t="s">
        <v>443</v>
      </c>
      <c r="W4" s="174" t="s">
        <v>444</v>
      </c>
      <c r="X4" s="175" t="s">
        <v>446</v>
      </c>
      <c r="Y4" s="175" t="s">
        <v>445</v>
      </c>
    </row>
    <row r="5" spans="1:25" x14ac:dyDescent="0.2">
      <c r="A5" s="38" t="s">
        <v>81</v>
      </c>
      <c r="B5" s="88" t="s">
        <v>32</v>
      </c>
      <c r="C5" s="67">
        <f>IF(ISNA(VLOOKUP($A5,'5M''s'!$D$2:$D$43,1,FALSE)),0,VLOOKUP($A5,'5M''s'!$D$2:$E$43,2,FALSE))</f>
        <v>66.67</v>
      </c>
      <c r="D5" s="95">
        <f>IF(ISNA(VLOOKUP($A5,'Mile handicap'!$C$2:$C$50,1,FALSE)),0,VLOOKUP($A5,'Mile handicap'!$C$2:$I$50,7,FALSE))</f>
        <v>66.67</v>
      </c>
      <c r="E5" s="68">
        <f>IF(ISNA(VLOOKUP($A5,'3000m handicap'!$C$2:$C$52,1,FALSE)),0,VLOOKUP($A5,'3000m handicap'!$C$2:$I$52,7,FALSE))</f>
        <v>90.7</v>
      </c>
      <c r="F5" s="68">
        <f>IF(ISNA(VLOOKUP($A5,'5000m handicap'!$C$2:$C$45,1,FALSE)),0,VLOOKUP($A5,'5000m handicap'!$C$2:$I$45,7,FALSE))</f>
        <v>84.21</v>
      </c>
      <c r="G5" s="68">
        <f>IF(ISNA(VLOOKUP($A5,'Peter Moor 2000m'!$C$2:$C$46,1,FALSE)),0,VLOOKUP($A5,'Peter Moor 2000m'!$C$2:$I$46,7,FALSE))</f>
        <v>74.36</v>
      </c>
      <c r="H5" s="128">
        <f>IF(ISNA(VLOOKUP($A5,'2 Bridges Relay'!$E$2:$E$31,1,FALSE)),0,VLOOKUP($A5,'2 Bridges Relay'!$E$2:$G$31,3,FALSE))</f>
        <v>100</v>
      </c>
      <c r="I5" s="68">
        <f>IF(ISNA(VLOOKUP($A5,'10 km'!$B$2:$B$42,1,FALSE)),0,VLOOKUP($A5,'10 km'!$B$2:$D$42,3,FALSE))</f>
        <v>80.489999999999995</v>
      </c>
      <c r="J5" s="68">
        <f>IF(ISNA(VLOOKUP($A5,'KL handicap'!$C$2:$C$26,1,FALSE)),0,VLOOKUP($A5,'KL handicap'!$C$2:$I$26,7,FALSE))</f>
        <v>52.63</v>
      </c>
      <c r="K5" s="68">
        <f>IF(ISNA(VLOOKUP($A5,'Max Howard Tan handicap'!$C$2:$C$24,1,FALSE)),0,VLOOKUP($A5,'Max Howard Tan handicap'!$C$2:$I$24,7,FALSE))</f>
        <v>68.42</v>
      </c>
      <c r="L5" s="95">
        <f>IF(ISNA(VLOOKUP($A5,parkrun!$B$2:$H$42,1,FALSE)),0,VLOOKUP($A5,parkrun!$B$2:$H$42,7,FALSE))</f>
        <v>0</v>
      </c>
      <c r="M5" s="69">
        <f t="shared" ref="M5:M68" si="0">SUM(C5:L5)</f>
        <v>684.15</v>
      </c>
      <c r="N5" s="77">
        <f t="shared" ref="N5:N68" si="1">COUNTIF(C5:L5,"&gt;0")</f>
        <v>9</v>
      </c>
      <c r="O5" s="70">
        <f t="shared" ref="O5:O68" si="2">SMALL(C5:L5,1)+SMALL(C5:L5,2)</f>
        <v>52.63</v>
      </c>
      <c r="P5" s="70">
        <f t="shared" ref="P5:P68" si="3">IF(N5=1,M5,M5-O5)</f>
        <v>631.52</v>
      </c>
      <c r="Q5" s="25">
        <f t="shared" ref="Q5:Q68" si="4">RANK(M5,$M$5:$M$206,0)</f>
        <v>1</v>
      </c>
      <c r="R5" s="26">
        <f t="shared" ref="R5:R68" si="5">RANK(P5,$P$5:$P$206,0)</f>
        <v>1</v>
      </c>
      <c r="S5" s="176"/>
      <c r="T5" s="148">
        <v>27344</v>
      </c>
      <c r="U5" s="61"/>
      <c r="V5" s="171">
        <v>10</v>
      </c>
      <c r="W5" s="171">
        <f t="shared" ref="W5:W15" si="6">COUNTIF($N$5:$N$206,V5)</f>
        <v>1</v>
      </c>
      <c r="X5" s="172">
        <f>W5/$W$16</f>
        <v>4.9504950495049506E-3</v>
      </c>
      <c r="Y5" s="172">
        <f>W5/($W$16-$W$15)</f>
        <v>9.0090090090090089E-3</v>
      </c>
    </row>
    <row r="6" spans="1:25" x14ac:dyDescent="0.2">
      <c r="A6" s="38" t="s">
        <v>141</v>
      </c>
      <c r="B6" s="88" t="s">
        <v>32</v>
      </c>
      <c r="C6" s="67">
        <f>IF(ISNA(VLOOKUP($A6,'5M''s'!$D$2:$D$43,1,FALSE)),0,VLOOKUP($A6,'5M''s'!$D$2:$E$43,2,FALSE))</f>
        <v>94.44</v>
      </c>
      <c r="D6" s="95">
        <f>IF(ISNA(VLOOKUP($A6,'Mile handicap'!$C$2:$C$50,1,FALSE)),0,VLOOKUP($A6,'Mile handicap'!$C$2:$I$50,7,FALSE))</f>
        <v>92.86</v>
      </c>
      <c r="E6" s="138">
        <f>IF(ISNA(VLOOKUP($A6,'3000m handicap'!$C$2:$C$52,1,FALSE)),0,VLOOKUP($A6,'3000m handicap'!$C$2:$I$52,7,FALSE))</f>
        <v>60.47</v>
      </c>
      <c r="F6" s="68">
        <f>IF(ISNA(VLOOKUP($A6,'5000m handicap'!$C$2:$C$45,1,FALSE)),0,VLOOKUP($A6,'5000m handicap'!$C$2:$I$45,7,FALSE))</f>
        <v>81.58</v>
      </c>
      <c r="G6" s="68">
        <f>IF(ISNA(VLOOKUP($A6,'Peter Moor 2000m'!$C$2:$C$46,1,FALSE)),0,VLOOKUP($A6,'Peter Moor 2000m'!$C$2:$I$46,7,FALSE))</f>
        <v>25.64</v>
      </c>
      <c r="H6" s="95">
        <f>IF(ISNA(VLOOKUP($A6,'2 Bridges Relay'!$E$2:$E$31,1,FALSE)),0,VLOOKUP($A6,'2 Bridges Relay'!$E$2:$G$31,3,FALSE))</f>
        <v>0</v>
      </c>
      <c r="I6" s="68">
        <f>IF(ISNA(VLOOKUP($A6,'10 km'!$B$2:$B$42,1,FALSE)),0,VLOOKUP($A6,'10 km'!$B$2:$D$42,3,FALSE))</f>
        <v>75.61</v>
      </c>
      <c r="J6" s="68">
        <f>IF(ISNA(VLOOKUP($A6,'KL handicap'!$C$2:$C$26,1,FALSE)),0,VLOOKUP($A6,'KL handicap'!$C$2:$I$26,7,FALSE))</f>
        <v>73.680000000000007</v>
      </c>
      <c r="K6" s="68">
        <f>IF(ISNA(VLOOKUP($A6,'Max Howard Tan handicap'!$C$2:$C$24,1,FALSE)),0,VLOOKUP($A6,'Max Howard Tan handicap'!$C$2:$I$24,7,FALSE))</f>
        <v>26.32</v>
      </c>
      <c r="L6" s="140">
        <f>IF(ISNA(VLOOKUP($A6,parkrun!$B$2:$H$42,1,FALSE)),0,VLOOKUP($A6,parkrun!$B$2:$H$42,7,FALSE))</f>
        <v>100</v>
      </c>
      <c r="M6" s="69">
        <f t="shared" si="0"/>
        <v>630.6</v>
      </c>
      <c r="N6" s="77">
        <f t="shared" si="1"/>
        <v>9</v>
      </c>
      <c r="O6" s="70">
        <f t="shared" si="2"/>
        <v>25.64</v>
      </c>
      <c r="P6" s="70">
        <f t="shared" si="3"/>
        <v>604.96</v>
      </c>
      <c r="Q6" s="25">
        <f t="shared" si="4"/>
        <v>2</v>
      </c>
      <c r="R6" s="26">
        <f t="shared" si="5"/>
        <v>2</v>
      </c>
      <c r="T6" s="148">
        <v>26154</v>
      </c>
      <c r="U6" s="61"/>
      <c r="V6" s="171">
        <v>9</v>
      </c>
      <c r="W6" s="171">
        <f t="shared" si="6"/>
        <v>4</v>
      </c>
      <c r="X6" s="172">
        <f t="shared" ref="X6:X15" si="7">(W6/$W$16)+X5</f>
        <v>2.4752475247524754E-2</v>
      </c>
      <c r="Y6" s="172">
        <f>W6/($W$16-$W$15)+Y5</f>
        <v>4.5045045045045043E-2</v>
      </c>
    </row>
    <row r="7" spans="1:25" x14ac:dyDescent="0.2">
      <c r="A7" s="38" t="s">
        <v>184</v>
      </c>
      <c r="B7" s="88" t="s">
        <v>32</v>
      </c>
      <c r="C7" s="67">
        <f>IF(ISNA(VLOOKUP($A7,'5M''s'!$D$2:$D$43,1,FALSE)),0,VLOOKUP($A7,'5M''s'!$D$2:$E$43,2,FALSE))</f>
        <v>83.33</v>
      </c>
      <c r="D7" s="95">
        <f>IF(ISNA(VLOOKUP($A7,'Mile handicap'!$C$2:$C$50,1,FALSE)),0,VLOOKUP($A7,'Mile handicap'!$C$2:$I$50,7,FALSE))</f>
        <v>26.19</v>
      </c>
      <c r="E7" s="68">
        <f>IF(ISNA(VLOOKUP($A7,'3000m handicap'!$C$2:$C$52,1,FALSE)),0,VLOOKUP($A7,'3000m handicap'!$C$2:$I$52,7,FALSE))</f>
        <v>72.09</v>
      </c>
      <c r="F7" s="68">
        <f>IF(ISNA(VLOOKUP($A7,'5000m handicap'!$C$2:$C$45,1,FALSE)),0,VLOOKUP($A7,'5000m handicap'!$C$2:$I$45,7,FALSE))</f>
        <v>73.680000000000007</v>
      </c>
      <c r="G7" s="68">
        <f>IF(ISNA(VLOOKUP($A7,'Peter Moor 2000m'!$C$2:$C$46,1,FALSE)),0,VLOOKUP($A7,'Peter Moor 2000m'!$C$2:$I$46,7,FALSE))</f>
        <v>56.41</v>
      </c>
      <c r="H7" s="68">
        <f>IF(ISNA(VLOOKUP($A7,'2 Bridges Relay'!$E$2:$E$31,1,FALSE)),0,VLOOKUP($A7,'2 Bridges Relay'!$E$2:$G$31,3,FALSE))</f>
        <v>0</v>
      </c>
      <c r="I7" s="68">
        <f>IF(ISNA(VLOOKUP($A7,'10 km'!$B$2:$B$42,1,FALSE)),0,VLOOKUP($A7,'10 km'!$B$2:$D$42,3,FALSE))</f>
        <v>78.05</v>
      </c>
      <c r="J7" s="68">
        <f>IF(ISNA(VLOOKUP($A7,'KL handicap'!$C$2:$C$26,1,FALSE)),0,VLOOKUP($A7,'KL handicap'!$C$2:$I$26,7,FALSE))</f>
        <v>89.47</v>
      </c>
      <c r="K7" s="68">
        <f>IF(ISNA(VLOOKUP($A7,'Max Howard Tan handicap'!$C$2:$C$24,1,FALSE)),0,VLOOKUP($A7,'Max Howard Tan handicap'!$C$2:$I$24,7,FALSE))</f>
        <v>57.89</v>
      </c>
      <c r="L7" s="95">
        <f>IF(ISNA(VLOOKUP($A7,parkrun!$B$2:$H$42,1,FALSE)),0,VLOOKUP($A7,parkrun!$B$2:$H$42,7,FALSE))</f>
        <v>80.489999999999995</v>
      </c>
      <c r="M7" s="69">
        <f t="shared" si="0"/>
        <v>617.6</v>
      </c>
      <c r="N7" s="77">
        <f t="shared" si="1"/>
        <v>9</v>
      </c>
      <c r="O7" s="70">
        <f t="shared" si="2"/>
        <v>26.19</v>
      </c>
      <c r="P7" s="70">
        <f t="shared" si="3"/>
        <v>591.41</v>
      </c>
      <c r="Q7" s="25">
        <f t="shared" si="4"/>
        <v>3</v>
      </c>
      <c r="R7" s="26">
        <f t="shared" si="5"/>
        <v>3</v>
      </c>
      <c r="T7" s="148">
        <v>22747</v>
      </c>
      <c r="U7" s="61"/>
      <c r="V7" s="171">
        <v>8</v>
      </c>
      <c r="W7" s="171">
        <f t="shared" si="6"/>
        <v>3</v>
      </c>
      <c r="X7" s="172">
        <f t="shared" si="7"/>
        <v>3.9603960396039604E-2</v>
      </c>
      <c r="Y7" s="172">
        <f t="shared" ref="Y7:Y14" si="8">(W7/($W$16-$W$15))+Y6</f>
        <v>7.2072072072072071E-2</v>
      </c>
    </row>
    <row r="8" spans="1:25" x14ac:dyDescent="0.2">
      <c r="A8" s="38" t="s">
        <v>65</v>
      </c>
      <c r="B8" s="88" t="s">
        <v>32</v>
      </c>
      <c r="C8" s="67">
        <f>IF(ISNA(VLOOKUP($A8,'5M''s'!$D$2:$D$43,1,FALSE)),0,VLOOKUP($A8,'5M''s'!$D$2:$E$43,2,FALSE))</f>
        <v>61.11</v>
      </c>
      <c r="D8" s="95">
        <f>IF(ISNA(VLOOKUP($A8,'Mile handicap'!$C$2:$C$50,1,FALSE)),0,VLOOKUP($A8,'Mile handicap'!$C$2:$I$50,7,FALSE))</f>
        <v>2.38</v>
      </c>
      <c r="E8" s="68">
        <f>IF(ISNA(VLOOKUP($A8,'3000m handicap'!$C$2:$C$52,1,FALSE)),0,VLOOKUP($A8,'3000m handicap'!$C$2:$I$52,7,FALSE))</f>
        <v>79.069999999999993</v>
      </c>
      <c r="F8" s="68">
        <f>IF(ISNA(VLOOKUP($A8,'5000m handicap'!$C$2:$C$45,1,FALSE)),0,VLOOKUP($A8,'5000m handicap'!$C$2:$I$45,7,FALSE))</f>
        <v>94.74</v>
      </c>
      <c r="G8" s="68">
        <f>IF(ISNA(VLOOKUP($A8,'Peter Moor 2000m'!$C$2:$C$46,1,FALSE)),0,VLOOKUP($A8,'Peter Moor 2000m'!$C$2:$I$46,7,FALSE))</f>
        <v>46.15</v>
      </c>
      <c r="H8" s="68">
        <f>IF(ISNA(VLOOKUP($A8,'2 Bridges Relay'!$E$2:$E$31,1,FALSE)),0,VLOOKUP($A8,'2 Bridges Relay'!$E$2:$G$31,3,FALSE))</f>
        <v>66.67</v>
      </c>
      <c r="I8" s="68">
        <f>IF(ISNA(VLOOKUP($A8,'10 km'!$B$2:$B$42,1,FALSE)),0,VLOOKUP($A8,'10 km'!$B$2:$D$42,3,FALSE))</f>
        <v>70.73</v>
      </c>
      <c r="J8" s="68">
        <f>IF(ISNA(VLOOKUP($A8,'KL handicap'!$C$2:$C$26,1,FALSE)),0,VLOOKUP($A8,'KL handicap'!$C$2:$I$26,7,FALSE))</f>
        <v>47.37</v>
      </c>
      <c r="K8" s="68">
        <f>IF(ISNA(VLOOKUP($A8,'Max Howard Tan handicap'!$C$2:$C$24,1,FALSE)),0,VLOOKUP($A8,'Max Howard Tan handicap'!$C$2:$I$24,7,FALSE))</f>
        <v>21.05</v>
      </c>
      <c r="L8" s="95">
        <f>IF(ISNA(VLOOKUP($A8,parkrun!$B$2:$H$42,1,FALSE)),0,VLOOKUP($A8,parkrun!$B$2:$H$42,7,FALSE))</f>
        <v>70.73</v>
      </c>
      <c r="M8" s="69">
        <f t="shared" si="0"/>
        <v>560</v>
      </c>
      <c r="N8" s="77">
        <f t="shared" si="1"/>
        <v>10</v>
      </c>
      <c r="O8" s="70">
        <f t="shared" si="2"/>
        <v>23.43</v>
      </c>
      <c r="P8" s="70">
        <f t="shared" si="3"/>
        <v>536.57000000000005</v>
      </c>
      <c r="Q8" s="25">
        <f t="shared" si="4"/>
        <v>4</v>
      </c>
      <c r="R8" s="26">
        <f t="shared" si="5"/>
        <v>4</v>
      </c>
      <c r="T8" s="148">
        <v>25581</v>
      </c>
      <c r="U8" s="61"/>
      <c r="V8" s="171">
        <v>7</v>
      </c>
      <c r="W8" s="171">
        <f t="shared" si="6"/>
        <v>3</v>
      </c>
      <c r="X8" s="172">
        <f t="shared" si="7"/>
        <v>5.4455445544554455E-2</v>
      </c>
      <c r="Y8" s="172">
        <f t="shared" si="8"/>
        <v>9.90990990990991E-2</v>
      </c>
    </row>
    <row r="9" spans="1:25" x14ac:dyDescent="0.2">
      <c r="A9" s="38" t="s">
        <v>106</v>
      </c>
      <c r="B9" s="88" t="s">
        <v>32</v>
      </c>
      <c r="C9" s="67">
        <f>IF(ISNA(VLOOKUP($A9,'5M''s'!$D$2:$D$43,1,FALSE)),0,VLOOKUP($A9,'5M''s'!$D$2:$E$43,2,FALSE))</f>
        <v>88.89</v>
      </c>
      <c r="D9" s="95">
        <f>IF(ISNA(VLOOKUP($A9,'Mile handicap'!$C$2:$C$50,1,FALSE)),0,VLOOKUP($A9,'Mile handicap'!$C$2:$I$50,7,FALSE))</f>
        <v>16.670000000000002</v>
      </c>
      <c r="E9" s="68">
        <f>IF(ISNA(VLOOKUP($A9,'3000m handicap'!$C$2:$C$52,1,FALSE)),0,VLOOKUP($A9,'3000m handicap'!$C$2:$I$52,7,FALSE))</f>
        <v>37.21</v>
      </c>
      <c r="F9" s="68">
        <f>IF(ISNA(VLOOKUP($A9,'5000m handicap'!$C$2:$C$45,1,FALSE)),0,VLOOKUP($A9,'5000m handicap'!$C$2:$I$45,7,FALSE))</f>
        <v>63.16</v>
      </c>
      <c r="G9" s="68">
        <f>IF(ISNA(VLOOKUP($A9,'Peter Moor 2000m'!$C$2:$C$46,1,FALSE)),0,VLOOKUP($A9,'Peter Moor 2000m'!$C$2:$I$46,7,FALSE))</f>
        <v>76.92</v>
      </c>
      <c r="H9" s="95">
        <f>IF(ISNA(VLOOKUP($A9,'2 Bridges Relay'!$E$2:$E$31,1,FALSE)),0,VLOOKUP($A9,'2 Bridges Relay'!$E$2:$G$31,3,FALSE))</f>
        <v>66.67</v>
      </c>
      <c r="I9" s="68">
        <f>IF(ISNA(VLOOKUP($A9,'10 km'!$B$2:$B$42,1,FALSE)),0,VLOOKUP($A9,'10 km'!$B$2:$D$42,3,FALSE))</f>
        <v>85.37</v>
      </c>
      <c r="J9" s="68">
        <f>IF(ISNA(VLOOKUP($A9,'KL handicap'!$C$2:$C$26,1,FALSE)),0,VLOOKUP($A9,'KL handicap'!$C$2:$I$26,7,FALSE))</f>
        <v>0</v>
      </c>
      <c r="K9" s="68">
        <f>IF(ISNA(VLOOKUP($A9,'Max Howard Tan handicap'!$C$2:$C$24,1,FALSE)),0,VLOOKUP($A9,'Max Howard Tan handicap'!$C$2:$I$24,7,FALSE))</f>
        <v>0</v>
      </c>
      <c r="L9" s="95">
        <f>IF(ISNA(VLOOKUP($A9,parkrun!$B$2:$H$42,1,FALSE)),0,VLOOKUP($A9,parkrun!$B$2:$H$42,7,FALSE))</f>
        <v>68.290000000000006</v>
      </c>
      <c r="M9" s="69">
        <f t="shared" si="0"/>
        <v>503.18000000000006</v>
      </c>
      <c r="N9" s="77">
        <f t="shared" si="1"/>
        <v>8</v>
      </c>
      <c r="O9" s="70">
        <f t="shared" si="2"/>
        <v>0</v>
      </c>
      <c r="P9" s="70">
        <f t="shared" si="3"/>
        <v>503.18000000000006</v>
      </c>
      <c r="Q9" s="25">
        <f t="shared" si="4"/>
        <v>5</v>
      </c>
      <c r="R9" s="26">
        <f t="shared" si="5"/>
        <v>5</v>
      </c>
      <c r="T9" s="148">
        <v>27732</v>
      </c>
      <c r="U9" s="61"/>
      <c r="V9" s="171">
        <v>6</v>
      </c>
      <c r="W9" s="171">
        <f t="shared" si="6"/>
        <v>7</v>
      </c>
      <c r="X9" s="172">
        <f t="shared" si="7"/>
        <v>8.9108910891089105E-2</v>
      </c>
      <c r="Y9" s="172">
        <f t="shared" si="8"/>
        <v>0.16216216216216217</v>
      </c>
    </row>
    <row r="10" spans="1:25" x14ac:dyDescent="0.2">
      <c r="A10" s="38" t="s">
        <v>96</v>
      </c>
      <c r="B10" s="88" t="s">
        <v>33</v>
      </c>
      <c r="C10" s="126">
        <f>IF(ISNA(VLOOKUP($A10,'5M''s'!$D$2:$D$43,1,FALSE)),0,VLOOKUP($A10,'5M''s'!$D$2:$E$43,2,FALSE))</f>
        <v>100</v>
      </c>
      <c r="D10" s="95">
        <f>IF(ISNA(VLOOKUP($A10,'Mile handicap'!$C$2:$C$50,1,FALSE)),0,VLOOKUP($A10,'Mile handicap'!$C$2:$I$50,7,FALSE))</f>
        <v>0</v>
      </c>
      <c r="E10" s="68">
        <f>IF(ISNA(VLOOKUP($A10,'3000m handicap'!$C$2:$C$52,1,FALSE)),0,VLOOKUP($A10,'3000m handicap'!$C$2:$I$52,7,FALSE))</f>
        <v>0</v>
      </c>
      <c r="F10" s="140">
        <f>IF(ISNA(VLOOKUP($A10,'5000m handicap'!$C$2:$C$45,1,FALSE)),0,VLOOKUP($A10,'5000m handicap'!$C$2:$I$45,7,FALSE))</f>
        <v>100</v>
      </c>
      <c r="G10" s="68">
        <f>IF(ISNA(VLOOKUP($A10,'Peter Moor 2000m'!$C$2:$C$46,1,FALSE)),0,VLOOKUP($A10,'Peter Moor 2000m'!$C$2:$I$46,7,FALSE))</f>
        <v>94.87</v>
      </c>
      <c r="H10" s="68">
        <f>IF(ISNA(VLOOKUP($A10,'2 Bridges Relay'!$E$2:$E$31,1,FALSE)),0,VLOOKUP($A10,'2 Bridges Relay'!$E$2:$G$31,3,FALSE))</f>
        <v>83.33</v>
      </c>
      <c r="I10" s="68">
        <f>IF(ISNA(VLOOKUP($A10,'10 km'!$B$2:$B$42,1,FALSE)),0,VLOOKUP($A10,'10 km'!$B$2:$D$42,3,FALSE))</f>
        <v>0</v>
      </c>
      <c r="J10" s="68">
        <f>IF(ISNA(VLOOKUP($A10,'KL handicap'!$C$2:$C$26,1,FALSE)),0,VLOOKUP($A10,'KL handicap'!$C$2:$I$26,7,FALSE))</f>
        <v>26.32</v>
      </c>
      <c r="K10" s="68">
        <f>IF(ISNA(VLOOKUP($A10,'Max Howard Tan handicap'!$C$2:$C$24,1,FALSE)),0,VLOOKUP($A10,'Max Howard Tan handicap'!$C$2:$I$24,7,FALSE))</f>
        <v>36.840000000000003</v>
      </c>
      <c r="L10" s="95">
        <f>IF(ISNA(VLOOKUP($A10,parkrun!$B$2:$H$42,1,FALSE)),0,VLOOKUP($A10,parkrun!$B$2:$H$42,7,FALSE))</f>
        <v>29.27</v>
      </c>
      <c r="M10" s="69">
        <f t="shared" si="0"/>
        <v>470.63</v>
      </c>
      <c r="N10" s="77">
        <f t="shared" si="1"/>
        <v>7</v>
      </c>
      <c r="O10" s="70">
        <f t="shared" si="2"/>
        <v>0</v>
      </c>
      <c r="P10" s="70">
        <f t="shared" si="3"/>
        <v>470.63</v>
      </c>
      <c r="Q10" s="25">
        <f t="shared" si="4"/>
        <v>6</v>
      </c>
      <c r="R10" s="26">
        <f t="shared" si="5"/>
        <v>6</v>
      </c>
      <c r="T10" s="148">
        <v>28051</v>
      </c>
      <c r="U10" s="61"/>
      <c r="V10" s="181">
        <v>5</v>
      </c>
      <c r="W10" s="181">
        <f t="shared" si="6"/>
        <v>11</v>
      </c>
      <c r="X10" s="182">
        <f t="shared" si="7"/>
        <v>0.14356435643564355</v>
      </c>
      <c r="Y10" s="182">
        <f t="shared" si="8"/>
        <v>0.26126126126126126</v>
      </c>
    </row>
    <row r="11" spans="1:25" x14ac:dyDescent="0.2">
      <c r="A11" s="38" t="s">
        <v>102</v>
      </c>
      <c r="B11" s="88" t="s">
        <v>32</v>
      </c>
      <c r="C11" s="67">
        <f>IF(ISNA(VLOOKUP($A11,'5M''s'!$D$2:$D$43,1,FALSE)),0,VLOOKUP($A11,'5M''s'!$D$2:$E$43,2,FALSE))</f>
        <v>61.11</v>
      </c>
      <c r="D11" s="95">
        <f>IF(ISNA(VLOOKUP($A11,'Mile handicap'!$C$2:$C$50,1,FALSE)),0,VLOOKUP($A11,'Mile handicap'!$C$2:$I$50,7,FALSE))</f>
        <v>4.76</v>
      </c>
      <c r="E11" s="68">
        <f>IF(ISNA(VLOOKUP($A11,'3000m handicap'!$C$2:$C$52,1,FALSE)),0,VLOOKUP($A11,'3000m handicap'!$C$2:$I$52,7,FALSE))</f>
        <v>48.84</v>
      </c>
      <c r="F11" s="68">
        <f>IF(ISNA(VLOOKUP($A11,'5000m handicap'!$C$2:$C$45,1,FALSE)),0,VLOOKUP($A11,'5000m handicap'!$C$2:$I$45,7,FALSE))</f>
        <v>28.95</v>
      </c>
      <c r="G11" s="68">
        <f>IF(ISNA(VLOOKUP($A11,'Peter Moor 2000m'!$C$2:$C$46,1,FALSE)),0,VLOOKUP($A11,'Peter Moor 2000m'!$C$2:$I$46,7,FALSE))</f>
        <v>35.9</v>
      </c>
      <c r="H11" s="68">
        <f>IF(ISNA(VLOOKUP($A11,'2 Bridges Relay'!$E$2:$E$31,1,FALSE)),0,VLOOKUP($A11,'2 Bridges Relay'!$E$2:$G$31,3,FALSE))</f>
        <v>83.33</v>
      </c>
      <c r="I11" s="68">
        <f>IF(ISNA(VLOOKUP($A11,'10 km'!$B$2:$B$42,1,FALSE)),0,VLOOKUP($A11,'10 km'!$B$2:$D$42,3,FALSE))</f>
        <v>87.8</v>
      </c>
      <c r="J11" s="68">
        <f>IF(ISNA(VLOOKUP($A11,'KL handicap'!$C$2:$C$26,1,FALSE)),0,VLOOKUP($A11,'KL handicap'!$C$2:$I$26,7,FALSE))</f>
        <v>0</v>
      </c>
      <c r="K11" s="68">
        <f>IF(ISNA(VLOOKUP($A11,'Max Howard Tan handicap'!$C$2:$C$24,1,FALSE)),0,VLOOKUP($A11,'Max Howard Tan handicap'!$C$2:$I$24,7,FALSE))</f>
        <v>0</v>
      </c>
      <c r="L11" s="95">
        <f>IF(ISNA(VLOOKUP($A11,parkrun!$B$2:$H$42,1,FALSE)),0,VLOOKUP($A11,parkrun!$B$2:$H$42,7,FALSE))</f>
        <v>85.37</v>
      </c>
      <c r="M11" s="69">
        <f t="shared" si="0"/>
        <v>436.06</v>
      </c>
      <c r="N11" s="77">
        <f t="shared" si="1"/>
        <v>8</v>
      </c>
      <c r="O11" s="70">
        <f t="shared" si="2"/>
        <v>0</v>
      </c>
      <c r="P11" s="70">
        <f t="shared" si="3"/>
        <v>436.06</v>
      </c>
      <c r="Q11" s="25">
        <f t="shared" si="4"/>
        <v>7</v>
      </c>
      <c r="R11" s="26">
        <f t="shared" si="5"/>
        <v>7</v>
      </c>
      <c r="T11" s="148">
        <v>25984</v>
      </c>
      <c r="U11" s="61"/>
      <c r="V11" s="171">
        <v>4</v>
      </c>
      <c r="W11" s="171">
        <f t="shared" si="6"/>
        <v>12</v>
      </c>
      <c r="X11" s="172">
        <f t="shared" si="7"/>
        <v>0.20297029702970296</v>
      </c>
      <c r="Y11" s="172">
        <f t="shared" si="8"/>
        <v>0.36936936936936937</v>
      </c>
    </row>
    <row r="12" spans="1:25" x14ac:dyDescent="0.2">
      <c r="A12" s="38" t="s">
        <v>168</v>
      </c>
      <c r="B12" s="88" t="s">
        <v>32</v>
      </c>
      <c r="C12" s="67">
        <f>IF(ISNA(VLOOKUP($A12,'5M''s'!$D$2:$D$43,1,FALSE)),0,VLOOKUP($A12,'5M''s'!$D$2:$E$43,2,FALSE))</f>
        <v>0</v>
      </c>
      <c r="D12" s="95">
        <f>IF(ISNA(VLOOKUP($A12,'Mile handicap'!$C$2:$C$50,1,FALSE)),0,VLOOKUP($A12,'Mile handicap'!$C$2:$I$50,7,FALSE))</f>
        <v>88.1</v>
      </c>
      <c r="E12" s="68">
        <f>IF(ISNA(VLOOKUP($A12,'3000m handicap'!$C$2:$C$52,1,FALSE)),0,VLOOKUP($A12,'3000m handicap'!$C$2:$I$52,7,FALSE))</f>
        <v>83.72</v>
      </c>
      <c r="F12" s="68">
        <f>IF(ISNA(VLOOKUP($A12,'5000m handicap'!$C$2:$C$45,1,FALSE)),0,VLOOKUP($A12,'5000m handicap'!$C$2:$I$45,7,FALSE))</f>
        <v>55.26</v>
      </c>
      <c r="G12" s="68">
        <f>IF(ISNA(VLOOKUP($A12,'Peter Moor 2000m'!$C$2:$C$46,1,FALSE)),0,VLOOKUP($A12,'Peter Moor 2000m'!$C$2:$I$46,7,FALSE))</f>
        <v>66.67</v>
      </c>
      <c r="H12" s="68">
        <f>IF(ISNA(VLOOKUP($A12,'2 Bridges Relay'!$E$2:$E$31,1,FALSE)),0,VLOOKUP($A12,'2 Bridges Relay'!$E$2:$G$31,3,FALSE))</f>
        <v>0</v>
      </c>
      <c r="I12" s="68">
        <f>IF(ISNA(VLOOKUP($A12,'10 km'!$B$2:$B$42,1,FALSE)),0,VLOOKUP($A12,'10 km'!$B$2:$D$42,3,FALSE))</f>
        <v>58.54</v>
      </c>
      <c r="J12" s="68">
        <f>IF(ISNA(VLOOKUP($A12,'KL handicap'!$C$2:$C$26,1,FALSE)),0,VLOOKUP($A12,'KL handicap'!$C$2:$I$26,7,FALSE))</f>
        <v>0</v>
      </c>
      <c r="K12" s="68">
        <f>IF(ISNA(VLOOKUP($A12,'Max Howard Tan handicap'!$C$2:$C$24,1,FALSE)),0,VLOOKUP($A12,'Max Howard Tan handicap'!$C$2:$I$24,7,FALSE))</f>
        <v>0</v>
      </c>
      <c r="L12" s="95">
        <f>IF(ISNA(VLOOKUP($A12,parkrun!$B$2:$H$42,1,FALSE)),0,VLOOKUP($A12,parkrun!$B$2:$H$42,7,FALSE))</f>
        <v>78.05</v>
      </c>
      <c r="M12" s="69">
        <f t="shared" si="0"/>
        <v>430.34000000000003</v>
      </c>
      <c r="N12" s="77">
        <f t="shared" si="1"/>
        <v>6</v>
      </c>
      <c r="O12" s="70">
        <f t="shared" si="2"/>
        <v>0</v>
      </c>
      <c r="P12" s="70">
        <f t="shared" si="3"/>
        <v>430.34000000000003</v>
      </c>
      <c r="Q12" s="25">
        <f t="shared" si="4"/>
        <v>8</v>
      </c>
      <c r="R12" s="26">
        <f t="shared" si="5"/>
        <v>8</v>
      </c>
      <c r="T12" s="148">
        <v>28142</v>
      </c>
      <c r="U12" s="61"/>
      <c r="V12" s="171">
        <v>3</v>
      </c>
      <c r="W12" s="171">
        <f t="shared" si="6"/>
        <v>11</v>
      </c>
      <c r="X12" s="172">
        <f t="shared" si="7"/>
        <v>0.25742574257425743</v>
      </c>
      <c r="Y12" s="172">
        <f t="shared" si="8"/>
        <v>0.46846846846846846</v>
      </c>
    </row>
    <row r="13" spans="1:25" x14ac:dyDescent="0.2">
      <c r="A13" s="38" t="s">
        <v>83</v>
      </c>
      <c r="B13" s="88" t="s">
        <v>32</v>
      </c>
      <c r="C13" s="67">
        <f>IF(ISNA(VLOOKUP($A13,'5M''s'!$D$2:$D$43,1,FALSE)),0,VLOOKUP($A13,'5M''s'!$D$2:$E$43,2,FALSE))</f>
        <v>88.89</v>
      </c>
      <c r="D13" s="128">
        <f>IF(ISNA(VLOOKUP($A13,'Mile handicap'!$C$2:$C$50,1,FALSE)),0,VLOOKUP($A13,'Mile handicap'!$C$2:$I$50,7,FALSE))</f>
        <v>100</v>
      </c>
      <c r="E13" s="68">
        <f>IF(ISNA(VLOOKUP($A13,'3000m handicap'!$C$2:$C$52,1,FALSE)),0,VLOOKUP($A13,'3000m handicap'!$C$2:$I$52,7,FALSE))</f>
        <v>18.600000000000001</v>
      </c>
      <c r="F13" s="68">
        <f>IF(ISNA(VLOOKUP($A13,'5000m handicap'!$C$2:$C$45,1,FALSE)),0,VLOOKUP($A13,'5000m handicap'!$C$2:$I$45,7,FALSE))</f>
        <v>57.89</v>
      </c>
      <c r="G13" s="68">
        <f>IF(ISNA(VLOOKUP($A13,'Peter Moor 2000m'!$C$2:$C$46,1,FALSE)),0,VLOOKUP($A13,'Peter Moor 2000m'!$C$2:$I$46,7,FALSE))</f>
        <v>2.56</v>
      </c>
      <c r="H13" s="140">
        <f>IF(ISNA(VLOOKUP($A13,'2 Bridges Relay'!$E$2:$E$31,1,FALSE)),0,VLOOKUP($A13,'2 Bridges Relay'!$E$2:$G$31,3,FALSE))</f>
        <v>100</v>
      </c>
      <c r="I13" s="68">
        <f>IF(ISNA(VLOOKUP($A13,'10 km'!$B$2:$B$42,1,FALSE)),0,VLOOKUP($A13,'10 km'!$B$2:$D$42,3,FALSE))</f>
        <v>17.07</v>
      </c>
      <c r="J13" s="68">
        <f>IF(ISNA(VLOOKUP($A13,'KL handicap'!$C$2:$C$26,1,FALSE)),0,VLOOKUP($A13,'KL handicap'!$C$2:$I$26,7,FALSE))</f>
        <v>5.26</v>
      </c>
      <c r="K13" s="68">
        <f>IF(ISNA(VLOOKUP($A13,'Max Howard Tan handicap'!$C$2:$C$24,1,FALSE)),0,VLOOKUP($A13,'Max Howard Tan handicap'!$C$2:$I$24,7,FALSE))</f>
        <v>31.58</v>
      </c>
      <c r="L13" s="95">
        <f>IF(ISNA(VLOOKUP($A13,parkrun!$B$2:$H$42,1,FALSE)),0,VLOOKUP($A13,parkrun!$B$2:$H$42,7,FALSE))</f>
        <v>0</v>
      </c>
      <c r="M13" s="69">
        <f t="shared" si="0"/>
        <v>421.84999999999997</v>
      </c>
      <c r="N13" s="77">
        <f t="shared" si="1"/>
        <v>9</v>
      </c>
      <c r="O13" s="70">
        <f t="shared" si="2"/>
        <v>2.56</v>
      </c>
      <c r="P13" s="70">
        <f t="shared" si="3"/>
        <v>419.28999999999996</v>
      </c>
      <c r="Q13" s="25">
        <f t="shared" si="4"/>
        <v>9</v>
      </c>
      <c r="R13" s="26">
        <f t="shared" si="5"/>
        <v>9</v>
      </c>
      <c r="T13" s="148">
        <v>29937</v>
      </c>
      <c r="U13" s="61"/>
      <c r="V13" s="171">
        <v>2</v>
      </c>
      <c r="W13" s="171">
        <f t="shared" si="6"/>
        <v>27</v>
      </c>
      <c r="X13" s="172">
        <f t="shared" si="7"/>
        <v>0.3910891089108911</v>
      </c>
      <c r="Y13" s="172">
        <f t="shared" si="8"/>
        <v>0.71171171171171177</v>
      </c>
    </row>
    <row r="14" spans="1:25" x14ac:dyDescent="0.2">
      <c r="A14" s="38" t="s">
        <v>142</v>
      </c>
      <c r="B14" s="88" t="s">
        <v>33</v>
      </c>
      <c r="C14" s="67">
        <f>IF(ISNA(VLOOKUP($A14,'5M''s'!$D$2:$D$43,1,FALSE)),0,VLOOKUP($A14,'5M''s'!$D$2:$E$43,2,FALSE))</f>
        <v>77.78</v>
      </c>
      <c r="D14" s="95">
        <f>IF(ISNA(VLOOKUP($A14,'Mile handicap'!$C$2:$C$50,1,FALSE)),0,VLOOKUP($A14,'Mile handicap'!$C$2:$I$50,7,FALSE))</f>
        <v>66.67</v>
      </c>
      <c r="E14" s="68">
        <f>IF(ISNA(VLOOKUP($A14,'3000m handicap'!$C$2:$C$52,1,FALSE)),0,VLOOKUP($A14,'3000m handicap'!$C$2:$I$52,7,FALSE))</f>
        <v>67.44</v>
      </c>
      <c r="F14" s="68">
        <f>IF(ISNA(VLOOKUP($A14,'5000m handicap'!$C$2:$C$45,1,FALSE)),0,VLOOKUP($A14,'5000m handicap'!$C$2:$I$45,7,FALSE))</f>
        <v>52.63</v>
      </c>
      <c r="G14" s="68">
        <f>IF(ISNA(VLOOKUP($A14,'Peter Moor 2000m'!$C$2:$C$46,1,FALSE)),0,VLOOKUP($A14,'Peter Moor 2000m'!$C$2:$I$46,7,FALSE))</f>
        <v>7.69</v>
      </c>
      <c r="H14" s="68">
        <f>IF(ISNA(VLOOKUP($A14,'2 Bridges Relay'!$E$2:$E$31,1,FALSE)),0,VLOOKUP($A14,'2 Bridges Relay'!$E$2:$G$31,3,FALSE))</f>
        <v>75</v>
      </c>
      <c r="I14" s="68">
        <f>IF(ISNA(VLOOKUP($A14,'10 km'!$B$2:$B$42,1,FALSE)),0,VLOOKUP($A14,'10 km'!$B$2:$D$42,3,FALSE))</f>
        <v>34.15</v>
      </c>
      <c r="J14" s="68">
        <f>IF(ISNA(VLOOKUP($A14,'KL handicap'!$C$2:$C$26,1,FALSE)),0,VLOOKUP($A14,'KL handicap'!$C$2:$I$26,7,FALSE))</f>
        <v>36.840000000000003</v>
      </c>
      <c r="K14" s="68">
        <f>IF(ISNA(VLOOKUP($A14,'Max Howard Tan handicap'!$C$2:$C$24,1,FALSE)),0,VLOOKUP($A14,'Max Howard Tan handicap'!$C$2:$I$24,7,FALSE))</f>
        <v>0</v>
      </c>
      <c r="L14" s="95">
        <f>IF(ISNA(VLOOKUP($A14,parkrun!$B$2:$H$42,1,FALSE)),0,VLOOKUP($A14,parkrun!$B$2:$H$42,7,FALSE))</f>
        <v>0</v>
      </c>
      <c r="M14" s="69">
        <f t="shared" si="0"/>
        <v>418.19999999999993</v>
      </c>
      <c r="N14" s="77">
        <f t="shared" si="1"/>
        <v>8</v>
      </c>
      <c r="O14" s="70">
        <f t="shared" si="2"/>
        <v>0</v>
      </c>
      <c r="P14" s="70">
        <f t="shared" si="3"/>
        <v>418.19999999999993</v>
      </c>
      <c r="Q14" s="25">
        <f t="shared" si="4"/>
        <v>10</v>
      </c>
      <c r="R14" s="26">
        <f t="shared" si="5"/>
        <v>10</v>
      </c>
      <c r="T14" s="148">
        <v>28643</v>
      </c>
      <c r="U14" s="61"/>
      <c r="V14" s="171">
        <v>1</v>
      </c>
      <c r="W14" s="171">
        <f t="shared" si="6"/>
        <v>32</v>
      </c>
      <c r="X14" s="172">
        <f t="shared" si="7"/>
        <v>0.54950495049504955</v>
      </c>
      <c r="Y14" s="172">
        <f t="shared" si="8"/>
        <v>1</v>
      </c>
    </row>
    <row r="15" spans="1:25" x14ac:dyDescent="0.2">
      <c r="A15" s="38" t="s">
        <v>170</v>
      </c>
      <c r="B15" s="88" t="s">
        <v>32</v>
      </c>
      <c r="C15" s="67">
        <f>IF(ISNA(VLOOKUP($A15,'5M''s'!$D$2:$D$43,1,FALSE)),0,VLOOKUP($A15,'5M''s'!$D$2:$E$43,2,FALSE))</f>
        <v>0</v>
      </c>
      <c r="D15" s="95">
        <f>IF(ISNA(VLOOKUP($A15,'Mile handicap'!$C$2:$C$50,1,FALSE)),0,VLOOKUP($A15,'Mile handicap'!$C$2:$I$50,7,FALSE))</f>
        <v>45.24</v>
      </c>
      <c r="E15" s="68">
        <f>IF(ISNA(VLOOKUP($A15,'3000m handicap'!$C$2:$C$52,1,FALSE)),0,VLOOKUP($A15,'3000m handicap'!$C$2:$I$52,7,FALSE))</f>
        <v>44.19</v>
      </c>
      <c r="F15" s="68">
        <f>IF(ISNA(VLOOKUP($A15,'5000m handicap'!$C$2:$C$45,1,FALSE)),0,VLOOKUP($A15,'5000m handicap'!$C$2:$I$45,7,FALSE))</f>
        <v>71.05</v>
      </c>
      <c r="G15" s="68">
        <f>IF(ISNA(VLOOKUP($A15,'Peter Moor 2000m'!$C$2:$C$46,1,FALSE)),0,VLOOKUP($A15,'Peter Moor 2000m'!$C$2:$I$46,7,FALSE))</f>
        <v>61.54</v>
      </c>
      <c r="H15" s="68">
        <f>IF(ISNA(VLOOKUP($A15,'2 Bridges Relay'!$E$2:$E$31,1,FALSE)),0,VLOOKUP($A15,'2 Bridges Relay'!$E$2:$G$31,3,FALSE))</f>
        <v>66.67</v>
      </c>
      <c r="I15" s="68">
        <f>IF(ISNA(VLOOKUP($A15,'10 km'!$B$2:$B$42,1,FALSE)),0,VLOOKUP($A15,'10 km'!$B$2:$D$42,3,FALSE))</f>
        <v>0</v>
      </c>
      <c r="J15" s="68">
        <f>IF(ISNA(VLOOKUP($A15,'KL handicap'!$C$2:$C$26,1,FALSE)),0,VLOOKUP($A15,'KL handicap'!$C$2:$I$26,7,FALSE))</f>
        <v>78.95</v>
      </c>
      <c r="K15" s="68">
        <f>IF(ISNA(VLOOKUP($A15,'Max Howard Tan handicap'!$C$2:$C$24,1,FALSE)),0,VLOOKUP($A15,'Max Howard Tan handicap'!$C$2:$I$24,7,FALSE))</f>
        <v>47.37</v>
      </c>
      <c r="L15" s="95">
        <f>IF(ISNA(VLOOKUP($A15,parkrun!$B$2:$H$42,1,FALSE)),0,VLOOKUP($A15,parkrun!$B$2:$H$42,7,FALSE))</f>
        <v>0</v>
      </c>
      <c r="M15" s="69">
        <f t="shared" si="0"/>
        <v>415.01</v>
      </c>
      <c r="N15" s="77">
        <f t="shared" si="1"/>
        <v>7</v>
      </c>
      <c r="O15" s="70">
        <f t="shared" si="2"/>
        <v>0</v>
      </c>
      <c r="P15" s="70">
        <f t="shared" si="3"/>
        <v>415.01</v>
      </c>
      <c r="Q15" s="25">
        <f t="shared" si="4"/>
        <v>11</v>
      </c>
      <c r="R15" s="26">
        <f t="shared" si="5"/>
        <v>11</v>
      </c>
      <c r="T15" s="148">
        <v>25831</v>
      </c>
      <c r="U15" s="61"/>
      <c r="V15" s="171">
        <v>0</v>
      </c>
      <c r="W15" s="171">
        <f t="shared" si="6"/>
        <v>91</v>
      </c>
      <c r="X15" s="172">
        <f t="shared" si="7"/>
        <v>1</v>
      </c>
    </row>
    <row r="16" spans="1:25" x14ac:dyDescent="0.2">
      <c r="A16" s="38" t="s">
        <v>41</v>
      </c>
      <c r="B16" s="88" t="s">
        <v>32</v>
      </c>
      <c r="C16" s="67">
        <f>IF(ISNA(VLOOKUP($A16,'5M''s'!$D$2:$D$43,1,FALSE)),0,VLOOKUP($A16,'5M''s'!$D$2:$E$43,2,FALSE))</f>
        <v>0</v>
      </c>
      <c r="D16" s="95">
        <f>IF(ISNA(VLOOKUP($A16,'Mile handicap'!$C$2:$C$50,1,FALSE)),0,VLOOKUP($A16,'Mile handicap'!$C$2:$I$50,7,FALSE))</f>
        <v>85.71</v>
      </c>
      <c r="E16" s="68">
        <f>IF(ISNA(VLOOKUP($A16,'3000m handicap'!$C$2:$C$52,1,FALSE)),0,VLOOKUP($A16,'3000m handicap'!$C$2:$I$52,7,FALSE))</f>
        <v>34.880000000000003</v>
      </c>
      <c r="F16" s="68">
        <f>IF(ISNA(VLOOKUP($A16,'5000m handicap'!$C$2:$C$45,1,FALSE)),0,VLOOKUP($A16,'5000m handicap'!$C$2:$I$45,7,FALSE))</f>
        <v>86.84</v>
      </c>
      <c r="G16" s="68">
        <f>IF(ISNA(VLOOKUP($A16,'Peter Moor 2000m'!$C$2:$C$46,1,FALSE)),0,VLOOKUP($A16,'Peter Moor 2000m'!$C$2:$I$46,7,FALSE))</f>
        <v>87.18</v>
      </c>
      <c r="H16" s="140">
        <f>IF(ISNA(VLOOKUP($A16,'2 Bridges Relay'!$E$2:$E$31,1,FALSE)),0,VLOOKUP($A16,'2 Bridges Relay'!$E$2:$G$31,3,FALSE))</f>
        <v>100</v>
      </c>
      <c r="I16" s="68">
        <f>IF(ISNA(VLOOKUP($A16,'10 km'!$B$2:$B$42,1,FALSE)),0,VLOOKUP($A16,'10 km'!$B$2:$D$42,3,FALSE))</f>
        <v>0</v>
      </c>
      <c r="J16" s="68">
        <f>IF(ISNA(VLOOKUP($A16,'KL handicap'!$C$2:$C$26,1,FALSE)),0,VLOOKUP($A16,'KL handicap'!$C$2:$I$26,7,FALSE))</f>
        <v>0</v>
      </c>
      <c r="K16" s="68">
        <f>IF(ISNA(VLOOKUP($A16,'Max Howard Tan handicap'!$C$2:$C$24,1,FALSE)),0,VLOOKUP($A16,'Max Howard Tan handicap'!$C$2:$I$24,7,FALSE))</f>
        <v>0</v>
      </c>
      <c r="L16" s="95">
        <f>IF(ISNA(VLOOKUP($A16,parkrun!$B$2:$H$42,1,FALSE)),0,VLOOKUP($A16,parkrun!$B$2:$H$42,7,FALSE))</f>
        <v>0</v>
      </c>
      <c r="M16" s="69">
        <f t="shared" si="0"/>
        <v>394.61</v>
      </c>
      <c r="N16" s="77">
        <f t="shared" si="1"/>
        <v>5</v>
      </c>
      <c r="O16" s="70">
        <f t="shared" si="2"/>
        <v>0</v>
      </c>
      <c r="P16" s="70">
        <f t="shared" si="3"/>
        <v>394.61</v>
      </c>
      <c r="Q16" s="25">
        <f t="shared" si="4"/>
        <v>12</v>
      </c>
      <c r="R16" s="26">
        <f t="shared" si="5"/>
        <v>12</v>
      </c>
      <c r="T16" s="148">
        <v>27296</v>
      </c>
      <c r="U16" s="61"/>
      <c r="V16" s="171"/>
      <c r="W16" s="171">
        <f>SUM(W5:W15)</f>
        <v>202</v>
      </c>
      <c r="X16" s="173"/>
    </row>
    <row r="17" spans="1:22" x14ac:dyDescent="0.2">
      <c r="A17" s="38" t="s">
        <v>178</v>
      </c>
      <c r="B17" s="88" t="s">
        <v>33</v>
      </c>
      <c r="C17" s="67">
        <f>IF(ISNA(VLOOKUP($A17,'5M''s'!$D$2:$D$43,1,FALSE)),0,VLOOKUP($A17,'5M''s'!$D$2:$E$43,2,FALSE))</f>
        <v>94.44</v>
      </c>
      <c r="D17" s="95">
        <f>IF(ISNA(VLOOKUP($A17,'Mile handicap'!$C$2:$C$50,1,FALSE)),0,VLOOKUP($A17,'Mile handicap'!$C$2:$I$50,7,FALSE))</f>
        <v>97.62</v>
      </c>
      <c r="E17" s="68">
        <f>IF(ISNA(VLOOKUP($A17,'3000m handicap'!$C$2:$C$52,1,FALSE)),0,VLOOKUP($A17,'3000m handicap'!$C$2:$I$52,7,FALSE))</f>
        <v>9.3000000000000007</v>
      </c>
      <c r="F17" s="68">
        <f>IF(ISNA(VLOOKUP($A17,'5000m handicap'!$C$2:$C$45,1,FALSE)),0,VLOOKUP($A17,'5000m handicap'!$C$2:$I$45,7,FALSE))</f>
        <v>42.11</v>
      </c>
      <c r="G17" s="68">
        <f>IF(ISNA(VLOOKUP($A17,'Peter Moor 2000m'!$C$2:$C$46,1,FALSE)),0,VLOOKUP($A17,'Peter Moor 2000m'!$C$2:$I$46,7,FALSE))</f>
        <v>33.33</v>
      </c>
      <c r="H17" s="68">
        <f>IF(ISNA(VLOOKUP($A17,'2 Bridges Relay'!$E$2:$E$31,1,FALSE)),0,VLOOKUP($A17,'2 Bridges Relay'!$E$2:$G$31,3,FALSE))</f>
        <v>83.33</v>
      </c>
      <c r="I17" s="68">
        <f>IF(ISNA(VLOOKUP($A17,'10 km'!$B$2:$B$42,1,FALSE)),0,VLOOKUP($A17,'10 km'!$B$2:$D$42,3,FALSE))</f>
        <v>0</v>
      </c>
      <c r="J17" s="68">
        <f>IF(ISNA(VLOOKUP($A17,'KL handicap'!$C$2:$C$26,1,FALSE)),0,VLOOKUP($A17,'KL handicap'!$C$2:$I$26,7,FALSE))</f>
        <v>0</v>
      </c>
      <c r="K17" s="68">
        <f>IF(ISNA(VLOOKUP($A17,'Max Howard Tan handicap'!$C$2:$C$24,1,FALSE)),0,VLOOKUP($A17,'Max Howard Tan handicap'!$C$2:$I$24,7,FALSE))</f>
        <v>0</v>
      </c>
      <c r="L17" s="95">
        <f>IF(ISNA(VLOOKUP($A17,parkrun!$B$2:$H$42,1,FALSE)),0,VLOOKUP($A17,parkrun!$B$2:$H$42,7,FALSE))</f>
        <v>0</v>
      </c>
      <c r="M17" s="69">
        <f t="shared" si="0"/>
        <v>360.13</v>
      </c>
      <c r="N17" s="77">
        <f t="shared" si="1"/>
        <v>6</v>
      </c>
      <c r="O17" s="70">
        <f t="shared" si="2"/>
        <v>0</v>
      </c>
      <c r="P17" s="70">
        <f t="shared" si="3"/>
        <v>360.13</v>
      </c>
      <c r="Q17" s="25">
        <f t="shared" si="4"/>
        <v>13</v>
      </c>
      <c r="R17" s="26">
        <f t="shared" si="5"/>
        <v>13</v>
      </c>
      <c r="T17" s="148">
        <v>25675</v>
      </c>
      <c r="U17" s="61"/>
      <c r="V17" s="171"/>
    </row>
    <row r="18" spans="1:22" x14ac:dyDescent="0.2">
      <c r="A18" s="38" t="s">
        <v>73</v>
      </c>
      <c r="B18" s="88" t="s">
        <v>32</v>
      </c>
      <c r="C18" s="67">
        <f>IF(ISNA(VLOOKUP($A18,'5M''s'!$D$2:$D$43,1,FALSE)),0,VLOOKUP($A18,'5M''s'!$D$2:$E$43,2,FALSE))</f>
        <v>77.78</v>
      </c>
      <c r="D18" s="95">
        <f>IF(ISNA(VLOOKUP($A18,'Mile handicap'!$C$2:$C$50,1,FALSE)),0,VLOOKUP($A18,'Mile handicap'!$C$2:$I$50,7,FALSE))</f>
        <v>35.71</v>
      </c>
      <c r="E18" s="68">
        <f>IF(ISNA(VLOOKUP($A18,'3000m handicap'!$C$2:$C$52,1,FALSE)),0,VLOOKUP($A18,'3000m handicap'!$C$2:$I$52,7,FALSE))</f>
        <v>69.77</v>
      </c>
      <c r="F18" s="68">
        <f>IF(ISNA(VLOOKUP($A18,'5000m handicap'!$C$2:$C$45,1,FALSE)),0,VLOOKUP($A18,'5000m handicap'!$C$2:$I$45,7,FALSE))</f>
        <v>34.21</v>
      </c>
      <c r="G18" s="68">
        <f>IF(ISNA(VLOOKUP($A18,'Peter Moor 2000m'!$C$2:$C$46,1,FALSE)),0,VLOOKUP($A18,'Peter Moor 2000m'!$C$2:$I$46,7,FALSE))</f>
        <v>43.59</v>
      </c>
      <c r="H18" s="138">
        <f>IF(ISNA(VLOOKUP($A18,'2 Bridges Relay'!$E$2:$E$31,1,FALSE)),0,VLOOKUP($A18,'2 Bridges Relay'!$E$2:$G$31,3,FALSE))</f>
        <v>83.33</v>
      </c>
      <c r="I18" s="68">
        <f>IF(ISNA(VLOOKUP($A18,'10 km'!$B$2:$B$42,1,FALSE)),0,VLOOKUP($A18,'10 km'!$B$2:$D$42,3,FALSE))</f>
        <v>0</v>
      </c>
      <c r="J18" s="68">
        <f>IF(ISNA(VLOOKUP($A18,'KL handicap'!$C$2:$C$26,1,FALSE)),0,VLOOKUP($A18,'KL handicap'!$C$2:$I$26,7,FALSE))</f>
        <v>0</v>
      </c>
      <c r="K18" s="68">
        <f>IF(ISNA(VLOOKUP($A18,'Max Howard Tan handicap'!$C$2:$C$24,1,FALSE)),0,VLOOKUP($A18,'Max Howard Tan handicap'!$C$2:$I$24,7,FALSE))</f>
        <v>0</v>
      </c>
      <c r="L18" s="95">
        <f>IF(ISNA(VLOOKUP($A18,parkrun!$B$2:$H$42,1,FALSE)),0,VLOOKUP($A18,parkrun!$B$2:$H$42,7,FALSE))</f>
        <v>0</v>
      </c>
      <c r="M18" s="69">
        <f t="shared" si="0"/>
        <v>344.39</v>
      </c>
      <c r="N18" s="77">
        <f t="shared" si="1"/>
        <v>6</v>
      </c>
      <c r="O18" s="70">
        <f t="shared" si="2"/>
        <v>0</v>
      </c>
      <c r="P18" s="70">
        <f t="shared" si="3"/>
        <v>344.39</v>
      </c>
      <c r="Q18" s="25">
        <f t="shared" si="4"/>
        <v>14</v>
      </c>
      <c r="R18" s="26">
        <f t="shared" si="5"/>
        <v>14</v>
      </c>
      <c r="T18" s="148">
        <v>27654</v>
      </c>
      <c r="U18" s="61"/>
      <c r="V18" s="171"/>
    </row>
    <row r="19" spans="1:22" x14ac:dyDescent="0.2">
      <c r="A19" s="38" t="s">
        <v>42</v>
      </c>
      <c r="B19" s="88" t="s">
        <v>32</v>
      </c>
      <c r="C19" s="67">
        <f>IF(ISNA(VLOOKUP($A19,'5M''s'!$D$2:$D$43,1,FALSE)),0,VLOOKUP($A19,'5M''s'!$D$2:$E$43,2,FALSE))</f>
        <v>88.89</v>
      </c>
      <c r="D19" s="95">
        <f>IF(ISNA(VLOOKUP($A19,'Mile handicap'!$C$2:$C$50,1,FALSE)),0,VLOOKUP($A19,'Mile handicap'!$C$2:$I$50,7,FALSE))</f>
        <v>47.62</v>
      </c>
      <c r="E19" s="68">
        <f>IF(ISNA(VLOOKUP($A19,'3000m handicap'!$C$2:$C$52,1,FALSE)),0,VLOOKUP($A19,'3000m handicap'!$C$2:$I$52,7,FALSE))</f>
        <v>0</v>
      </c>
      <c r="F19" s="138">
        <f>IF(ISNA(VLOOKUP($A19,'5000m handicap'!$C$2:$C$45,1,FALSE)),0,VLOOKUP($A19,'5000m handicap'!$C$2:$I$45,7,FALSE))</f>
        <v>60.53</v>
      </c>
      <c r="G19" s="68">
        <f>IF(ISNA(VLOOKUP($A19,'Peter Moor 2000m'!$C$2:$C$46,1,FALSE)),0,VLOOKUP($A19,'Peter Moor 2000m'!$C$2:$I$46,7,FALSE))</f>
        <v>0</v>
      </c>
      <c r="H19" s="68">
        <f>IF(ISNA(VLOOKUP($A19,'2 Bridges Relay'!$E$2:$E$31,1,FALSE)),0,VLOOKUP($A19,'2 Bridges Relay'!$E$2:$G$31,3,FALSE))</f>
        <v>0</v>
      </c>
      <c r="I19" s="68">
        <f>IF(ISNA(VLOOKUP($A19,'10 km'!$B$2:$B$42,1,FALSE)),0,VLOOKUP($A19,'10 km'!$B$2:$D$42,3,FALSE))</f>
        <v>56.1</v>
      </c>
      <c r="J19" s="68">
        <f>IF(ISNA(VLOOKUP($A19,'KL handicap'!$C$2:$C$26,1,FALSE)),0,VLOOKUP($A19,'KL handicap'!$C$2:$I$26,7,FALSE))</f>
        <v>0</v>
      </c>
      <c r="K19" s="68">
        <f>IF(ISNA(VLOOKUP($A19,'Max Howard Tan handicap'!$C$2:$C$24,1,FALSE)),0,VLOOKUP($A19,'Max Howard Tan handicap'!$C$2:$I$24,7,FALSE))</f>
        <v>0</v>
      </c>
      <c r="L19" s="95">
        <f>IF(ISNA(VLOOKUP($A19,parkrun!$B$2:$H$42,1,FALSE)),0,VLOOKUP($A19,parkrun!$B$2:$H$42,7,FALSE))</f>
        <v>90.24</v>
      </c>
      <c r="M19" s="69">
        <f t="shared" si="0"/>
        <v>343.38</v>
      </c>
      <c r="N19" s="77">
        <f t="shared" si="1"/>
        <v>5</v>
      </c>
      <c r="O19" s="70">
        <f t="shared" si="2"/>
        <v>0</v>
      </c>
      <c r="P19" s="70">
        <f t="shared" si="3"/>
        <v>343.38</v>
      </c>
      <c r="Q19" s="25">
        <f t="shared" si="4"/>
        <v>15</v>
      </c>
      <c r="R19" s="26">
        <f t="shared" si="5"/>
        <v>15</v>
      </c>
      <c r="T19" s="148">
        <v>26478</v>
      </c>
      <c r="U19" s="61"/>
      <c r="V19" s="171"/>
    </row>
    <row r="20" spans="1:22" x14ac:dyDescent="0.2">
      <c r="A20" s="38" t="s">
        <v>39</v>
      </c>
      <c r="B20" s="88" t="s">
        <v>32</v>
      </c>
      <c r="C20" s="67">
        <f>IF(ISNA(VLOOKUP($A20,'5M''s'!$D$2:$D$43,1,FALSE)),0,VLOOKUP($A20,'5M''s'!$D$2:$E$43,2,FALSE))</f>
        <v>66.67</v>
      </c>
      <c r="D20" s="95">
        <f>IF(ISNA(VLOOKUP($A20,'Mile handicap'!$C$2:$C$50,1,FALSE)),0,VLOOKUP($A20,'Mile handicap'!$C$2:$I$50,7,FALSE))</f>
        <v>61.9</v>
      </c>
      <c r="E20" s="68">
        <f>IF(ISNA(VLOOKUP($A20,'3000m handicap'!$C$2:$C$52,1,FALSE)),0,VLOOKUP($A20,'3000m handicap'!$C$2:$I$52,7,FALSE))</f>
        <v>0</v>
      </c>
      <c r="F20" s="68">
        <f>IF(ISNA(VLOOKUP($A20,'5000m handicap'!$C$2:$C$45,1,FALSE)),0,VLOOKUP($A20,'5000m handicap'!$C$2:$I$45,7,FALSE))</f>
        <v>47.37</v>
      </c>
      <c r="G20" s="138">
        <f>IF(ISNA(VLOOKUP($A20,'Peter Moor 2000m'!$C$2:$C$46,1,FALSE)),0,VLOOKUP($A20,'Peter Moor 2000m'!$C$2:$I$46,7,FALSE))</f>
        <v>61.54</v>
      </c>
      <c r="H20" s="68">
        <f>IF(ISNA(VLOOKUP($A20,'2 Bridges Relay'!$E$2:$E$31,1,FALSE)),0,VLOOKUP($A20,'2 Bridges Relay'!$E$2:$G$31,3,FALSE))</f>
        <v>0</v>
      </c>
      <c r="I20" s="68">
        <f>IF(ISNA(VLOOKUP($A20,'10 km'!$B$2:$B$42,1,FALSE)),0,VLOOKUP($A20,'10 km'!$B$2:$D$42,3,FALSE))</f>
        <v>46.34</v>
      </c>
      <c r="J20" s="68">
        <f>IF(ISNA(VLOOKUP($A20,'KL handicap'!$C$2:$C$26,1,FALSE)),0,VLOOKUP($A20,'KL handicap'!$C$2:$I$26,7,FALSE))</f>
        <v>0</v>
      </c>
      <c r="K20" s="68">
        <f>IF(ISNA(VLOOKUP($A20,'Max Howard Tan handicap'!$C$2:$C$24,1,FALSE)),0,VLOOKUP($A20,'Max Howard Tan handicap'!$C$2:$I$24,7,FALSE))</f>
        <v>0</v>
      </c>
      <c r="L20" s="95">
        <f>IF(ISNA(VLOOKUP($A20,parkrun!$B$2:$H$42,1,FALSE)),0,VLOOKUP($A20,parkrun!$B$2:$H$42,7,FALSE))</f>
        <v>58.54</v>
      </c>
      <c r="M20" s="69">
        <f t="shared" si="0"/>
        <v>342.36</v>
      </c>
      <c r="N20" s="77">
        <f t="shared" si="1"/>
        <v>6</v>
      </c>
      <c r="O20" s="70">
        <f t="shared" si="2"/>
        <v>0</v>
      </c>
      <c r="P20" s="70">
        <f t="shared" si="3"/>
        <v>342.36</v>
      </c>
      <c r="Q20" s="25">
        <f t="shared" si="4"/>
        <v>16</v>
      </c>
      <c r="R20" s="26">
        <f t="shared" si="5"/>
        <v>16</v>
      </c>
      <c r="T20" s="148">
        <v>27386</v>
      </c>
      <c r="U20" s="61"/>
      <c r="V20" s="171"/>
    </row>
    <row r="21" spans="1:22" x14ac:dyDescent="0.2">
      <c r="A21" s="38" t="s">
        <v>161</v>
      </c>
      <c r="B21" s="88" t="s">
        <v>32</v>
      </c>
      <c r="C21" s="67">
        <f>IF(ISNA(VLOOKUP($A21,'5M''s'!$D$2:$D$43,1,FALSE)),0,VLOOKUP($A21,'5M''s'!$D$2:$E$43,2,FALSE))</f>
        <v>0</v>
      </c>
      <c r="D21" s="95">
        <f>IF(ISNA(VLOOKUP($A21,'Mile handicap'!$C$2:$C$50,1,FALSE)),0,VLOOKUP($A21,'Mile handicap'!$C$2:$I$50,7,FALSE))</f>
        <v>80.95</v>
      </c>
      <c r="E21" s="68">
        <f>IF(ISNA(VLOOKUP($A21,'3000m handicap'!$C$2:$C$52,1,FALSE)),0,VLOOKUP($A21,'3000m handicap'!$C$2:$I$52,7,FALSE))</f>
        <v>60.47</v>
      </c>
      <c r="F21" s="68">
        <f>IF(ISNA(VLOOKUP($A21,'5000m handicap'!$C$2:$C$45,1,FALSE)),0,VLOOKUP($A21,'5000m handicap'!$C$2:$I$45,7,FALSE))</f>
        <v>5.26</v>
      </c>
      <c r="G21" s="68">
        <f>IF(ISNA(VLOOKUP($A21,'Peter Moor 2000m'!$C$2:$C$46,1,FALSE)),0,VLOOKUP($A21,'Peter Moor 2000m'!$C$2:$I$46,7,FALSE))</f>
        <v>53.85</v>
      </c>
      <c r="H21" s="95">
        <f>IF(ISNA(VLOOKUP($A21,'2 Bridges Relay'!$E$2:$E$31,1,FALSE)),0,VLOOKUP($A21,'2 Bridges Relay'!$E$2:$G$31,3,FALSE))</f>
        <v>75</v>
      </c>
      <c r="I21" s="68">
        <f>IF(ISNA(VLOOKUP($A21,'10 km'!$B$2:$B$42,1,FALSE)),0,VLOOKUP($A21,'10 km'!$B$2:$D$42,3,FALSE))</f>
        <v>0</v>
      </c>
      <c r="J21" s="68">
        <f>IF(ISNA(VLOOKUP($A21,'KL handicap'!$C$2:$C$26,1,FALSE)),0,VLOOKUP($A21,'KL handicap'!$C$2:$I$26,7,FALSE))</f>
        <v>0</v>
      </c>
      <c r="K21" s="68">
        <f>IF(ISNA(VLOOKUP($A21,'Max Howard Tan handicap'!$C$2:$C$24,1,FALSE)),0,VLOOKUP($A21,'Max Howard Tan handicap'!$C$2:$I$24,7,FALSE))</f>
        <v>47.37</v>
      </c>
      <c r="L21" s="95">
        <f>IF(ISNA(VLOOKUP($A21,parkrun!$B$2:$H$42,1,FALSE)),0,VLOOKUP($A21,parkrun!$B$2:$H$42,7,FALSE))</f>
        <v>0</v>
      </c>
      <c r="M21" s="69">
        <f t="shared" si="0"/>
        <v>322.89999999999998</v>
      </c>
      <c r="N21" s="77">
        <f t="shared" si="1"/>
        <v>6</v>
      </c>
      <c r="O21" s="70">
        <f t="shared" si="2"/>
        <v>0</v>
      </c>
      <c r="P21" s="70">
        <f t="shared" si="3"/>
        <v>322.89999999999998</v>
      </c>
      <c r="Q21" s="25">
        <f t="shared" si="4"/>
        <v>17</v>
      </c>
      <c r="R21" s="26">
        <f t="shared" si="5"/>
        <v>17</v>
      </c>
      <c r="T21" s="148">
        <v>27347</v>
      </c>
      <c r="U21" s="61"/>
      <c r="V21" s="46"/>
    </row>
    <row r="22" spans="1:22" x14ac:dyDescent="0.2">
      <c r="A22" s="38" t="s">
        <v>200</v>
      </c>
      <c r="B22" s="88" t="s">
        <v>33</v>
      </c>
      <c r="C22" s="67">
        <f>IF(ISNA(VLOOKUP($A22,'5M''s'!$D$2:$D$43,1,FALSE)),0,VLOOKUP($A22,'5M''s'!$D$2:$E$43,2,FALSE))</f>
        <v>0</v>
      </c>
      <c r="D22" s="95">
        <f>IF(ISNA(VLOOKUP($A22,'Mile handicap'!$C$2:$C$50,1,FALSE)),0,VLOOKUP($A22,'Mile handicap'!$C$2:$I$50,7,FALSE))</f>
        <v>0</v>
      </c>
      <c r="E22" s="68">
        <f>IF(ISNA(VLOOKUP($A22,'3000m handicap'!$C$2:$C$52,1,FALSE)),0,VLOOKUP($A22,'3000m handicap'!$C$2:$I$52,7,FALSE))</f>
        <v>65.12</v>
      </c>
      <c r="F22" s="68">
        <f>IF(ISNA(VLOOKUP($A22,'5000m handicap'!$C$2:$C$45,1,FALSE)),0,VLOOKUP($A22,'5000m handicap'!$C$2:$I$45,7,FALSE))</f>
        <v>26.32</v>
      </c>
      <c r="G22" s="68">
        <f>IF(ISNA(VLOOKUP($A22,'Peter Moor 2000m'!$C$2:$C$46,1,FALSE)),0,VLOOKUP($A22,'Peter Moor 2000m'!$C$2:$I$46,7,FALSE))</f>
        <v>89.74</v>
      </c>
      <c r="H22" s="68">
        <f>IF(ISNA(VLOOKUP($A22,'2 Bridges Relay'!$E$2:$E$31,1,FALSE)),0,VLOOKUP($A22,'2 Bridges Relay'!$E$2:$G$31,3,FALSE))</f>
        <v>75</v>
      </c>
      <c r="I22" s="68">
        <f>IF(ISNA(VLOOKUP($A22,'10 km'!$B$2:$B$42,1,FALSE)),0,VLOOKUP($A22,'10 km'!$B$2:$D$42,3,FALSE))</f>
        <v>0</v>
      </c>
      <c r="J22" s="68">
        <f>IF(ISNA(VLOOKUP($A22,'KL handicap'!$C$2:$C$26,1,FALSE)),0,VLOOKUP($A22,'KL handicap'!$C$2:$I$26,7,FALSE))</f>
        <v>63.16</v>
      </c>
      <c r="K22" s="68">
        <f>IF(ISNA(VLOOKUP($A22,'Max Howard Tan handicap'!$C$2:$C$24,1,FALSE)),0,VLOOKUP($A22,'Max Howard Tan handicap'!$C$2:$I$24,7,FALSE))</f>
        <v>0</v>
      </c>
      <c r="L22" s="95">
        <f>IF(ISNA(VLOOKUP($A22,parkrun!$B$2:$H$42,1,FALSE)),0,VLOOKUP($A22,parkrun!$B$2:$H$42,7,FALSE))</f>
        <v>0</v>
      </c>
      <c r="M22" s="69">
        <f t="shared" si="0"/>
        <v>319.34000000000003</v>
      </c>
      <c r="N22" s="77">
        <f t="shared" si="1"/>
        <v>5</v>
      </c>
      <c r="O22" s="70">
        <f t="shared" si="2"/>
        <v>0</v>
      </c>
      <c r="P22" s="70">
        <f t="shared" si="3"/>
        <v>319.34000000000003</v>
      </c>
      <c r="Q22" s="25">
        <f t="shared" si="4"/>
        <v>18</v>
      </c>
      <c r="R22" s="26">
        <f t="shared" si="5"/>
        <v>18</v>
      </c>
      <c r="T22" s="148">
        <v>25449</v>
      </c>
      <c r="U22" s="61"/>
      <c r="V22" s="46"/>
    </row>
    <row r="23" spans="1:22" x14ac:dyDescent="0.2">
      <c r="A23" s="38" t="s">
        <v>91</v>
      </c>
      <c r="B23" s="88" t="s">
        <v>32</v>
      </c>
      <c r="C23" s="67">
        <f>IF(ISNA(VLOOKUP($A23,'5M''s'!$D$2:$D$43,1,FALSE)),0,VLOOKUP($A23,'5M''s'!$D$2:$E$43,2,FALSE))</f>
        <v>61.11</v>
      </c>
      <c r="D23" s="95">
        <f>IF(ISNA(VLOOKUP($A23,'Mile handicap'!$C$2:$C$50,1,FALSE)),0,VLOOKUP($A23,'Mile handicap'!$C$2:$I$50,7,FALSE))</f>
        <v>28.57</v>
      </c>
      <c r="E23" s="68">
        <f>IF(ISNA(VLOOKUP($A23,'3000m handicap'!$C$2:$C$52,1,FALSE)),0,VLOOKUP($A23,'3000m handicap'!$C$2:$I$52,7,FALSE))</f>
        <v>39.53</v>
      </c>
      <c r="F23" s="68">
        <f>IF(ISNA(VLOOKUP($A23,'5000m handicap'!$C$2:$C$45,1,FALSE)),0,VLOOKUP($A23,'5000m handicap'!$C$2:$I$45,7,FALSE))</f>
        <v>0</v>
      </c>
      <c r="G23" s="68">
        <f>IF(ISNA(VLOOKUP($A23,'Peter Moor 2000m'!$C$2:$C$46,1,FALSE)),0,VLOOKUP($A23,'Peter Moor 2000m'!$C$2:$I$46,7,FALSE))</f>
        <v>0</v>
      </c>
      <c r="H23" s="68">
        <f>IF(ISNA(VLOOKUP($A23,'2 Bridges Relay'!$E$2:$E$31,1,FALSE)),0,VLOOKUP($A23,'2 Bridges Relay'!$E$2:$G$31,3,FALSE))</f>
        <v>0</v>
      </c>
      <c r="I23" s="68">
        <f>IF(ISNA(VLOOKUP($A23,'10 km'!$B$2:$B$42,1,FALSE)),0,VLOOKUP($A23,'10 km'!$B$2:$D$42,3,FALSE))</f>
        <v>53.66</v>
      </c>
      <c r="J23" s="68">
        <f>IF(ISNA(VLOOKUP($A23,'KL handicap'!$C$2:$C$26,1,FALSE)),0,VLOOKUP($A23,'KL handicap'!$C$2:$I$26,7,FALSE))</f>
        <v>0</v>
      </c>
      <c r="K23" s="68">
        <f>IF(ISNA(VLOOKUP($A23,'Max Howard Tan handicap'!$C$2:$C$24,1,FALSE)),0,VLOOKUP($A23,'Max Howard Tan handicap'!$C$2:$I$24,7,FALSE))</f>
        <v>73.680000000000007</v>
      </c>
      <c r="L23" s="95">
        <f>IF(ISNA(VLOOKUP($A23,parkrun!$B$2:$H$42,1,FALSE)),0,VLOOKUP($A23,parkrun!$B$2:$H$42,7,FALSE))</f>
        <v>46.34</v>
      </c>
      <c r="M23" s="69">
        <f t="shared" si="0"/>
        <v>302.89</v>
      </c>
      <c r="N23" s="77">
        <f t="shared" si="1"/>
        <v>6</v>
      </c>
      <c r="O23" s="70">
        <f t="shared" si="2"/>
        <v>0</v>
      </c>
      <c r="P23" s="70">
        <f t="shared" si="3"/>
        <v>302.89</v>
      </c>
      <c r="Q23" s="25">
        <f t="shared" si="4"/>
        <v>19</v>
      </c>
      <c r="R23" s="26">
        <f t="shared" si="5"/>
        <v>19</v>
      </c>
      <c r="T23" s="148">
        <v>27614</v>
      </c>
      <c r="U23" s="61"/>
      <c r="V23" s="46"/>
    </row>
    <row r="24" spans="1:22" x14ac:dyDescent="0.2">
      <c r="A24" s="38" t="s">
        <v>98</v>
      </c>
      <c r="B24" s="88" t="s">
        <v>32</v>
      </c>
      <c r="C24" s="126">
        <f>IF(ISNA(VLOOKUP($A24,'5M''s'!$D$2:$D$43,1,FALSE)),0,VLOOKUP($A24,'5M''s'!$D$2:$E$43,2,FALSE))</f>
        <v>100</v>
      </c>
      <c r="D24" s="95">
        <f>IF(ISNA(VLOOKUP($A24,'Mile handicap'!$C$2:$C$50,1,FALSE)),0,VLOOKUP($A24,'Mile handicap'!$C$2:$I$50,7,FALSE))</f>
        <v>0</v>
      </c>
      <c r="E24" s="68">
        <f>IF(ISNA(VLOOKUP($A24,'3000m handicap'!$C$2:$C$52,1,FALSE)),0,VLOOKUP($A24,'3000m handicap'!$C$2:$I$52,7,FALSE))</f>
        <v>58.14</v>
      </c>
      <c r="F24" s="68">
        <f>IF(ISNA(VLOOKUP($A24,'5000m handicap'!$C$2:$C$45,1,FALSE)),0,VLOOKUP($A24,'5000m handicap'!$C$2:$I$45,7,FALSE))</f>
        <v>0</v>
      </c>
      <c r="G24" s="68">
        <f>IF(ISNA(VLOOKUP($A24,'Peter Moor 2000m'!$C$2:$C$46,1,FALSE)),0,VLOOKUP($A24,'Peter Moor 2000m'!$C$2:$I$46,7,FALSE))</f>
        <v>0</v>
      </c>
      <c r="H24" s="68">
        <f>IF(ISNA(VLOOKUP($A24,'2 Bridges Relay'!$E$2:$E$31,1,FALSE)),0,VLOOKUP($A24,'2 Bridges Relay'!$E$2:$G$31,3,FALSE))</f>
        <v>0</v>
      </c>
      <c r="I24" s="68">
        <f>IF(ISNA(VLOOKUP($A24,'10 km'!$B$2:$B$42,1,FALSE)),0,VLOOKUP($A24,'10 km'!$B$2:$D$42,3,FALSE))</f>
        <v>0</v>
      </c>
      <c r="J24" s="68">
        <f>IF(ISNA(VLOOKUP($A24,'KL handicap'!$C$2:$C$26,1,FALSE)),0,VLOOKUP($A24,'KL handicap'!$C$2:$I$26,7,FALSE))</f>
        <v>94.74</v>
      </c>
      <c r="K24" s="68">
        <f>IF(ISNA(VLOOKUP($A24,'Max Howard Tan handicap'!$C$2:$C$24,1,FALSE)),0,VLOOKUP($A24,'Max Howard Tan handicap'!$C$2:$I$24,7,FALSE))</f>
        <v>0</v>
      </c>
      <c r="L24" s="95">
        <f>IF(ISNA(VLOOKUP($A24,parkrun!$B$2:$H$42,1,FALSE)),0,VLOOKUP($A24,parkrun!$B$2:$H$42,7,FALSE))</f>
        <v>39.020000000000003</v>
      </c>
      <c r="M24" s="69">
        <f t="shared" si="0"/>
        <v>291.89999999999998</v>
      </c>
      <c r="N24" s="77">
        <f t="shared" si="1"/>
        <v>4</v>
      </c>
      <c r="O24" s="70">
        <f t="shared" si="2"/>
        <v>0</v>
      </c>
      <c r="P24" s="70">
        <f t="shared" si="3"/>
        <v>291.89999999999998</v>
      </c>
      <c r="Q24" s="25">
        <f t="shared" si="4"/>
        <v>20</v>
      </c>
      <c r="R24" s="26">
        <f t="shared" si="5"/>
        <v>20</v>
      </c>
      <c r="T24" s="148">
        <v>30631</v>
      </c>
      <c r="U24" s="61"/>
      <c r="V24" s="46"/>
    </row>
    <row r="25" spans="1:22" x14ac:dyDescent="0.2">
      <c r="A25" s="38" t="s">
        <v>176</v>
      </c>
      <c r="B25" s="88" t="s">
        <v>33</v>
      </c>
      <c r="C25" s="67">
        <f>IF(ISNA(VLOOKUP($A25,'5M''s'!$D$2:$D$43,1,FALSE)),0,VLOOKUP($A25,'5M''s'!$D$2:$E$43,2,FALSE))</f>
        <v>83.33</v>
      </c>
      <c r="D25" s="95">
        <f>IF(ISNA(VLOOKUP($A25,'Mile handicap'!$C$2:$C$50,1,FALSE)),0,VLOOKUP($A25,'Mile handicap'!$C$2:$I$50,7,FALSE))</f>
        <v>38.1</v>
      </c>
      <c r="E25" s="68">
        <f>IF(ISNA(VLOOKUP($A25,'3000m handicap'!$C$2:$C$52,1,FALSE)),0,VLOOKUP($A25,'3000m handicap'!$C$2:$I$52,7,FALSE))</f>
        <v>16.28</v>
      </c>
      <c r="F25" s="68">
        <f>IF(ISNA(VLOOKUP($A25,'5000m handicap'!$C$2:$C$45,1,FALSE)),0,VLOOKUP($A25,'5000m handicap'!$C$2:$I$45,7,FALSE))</f>
        <v>44.74</v>
      </c>
      <c r="G25" s="68">
        <f>IF(ISNA(VLOOKUP($A25,'Peter Moor 2000m'!$C$2:$C$46,1,FALSE)),0,VLOOKUP($A25,'Peter Moor 2000m'!$C$2:$I$46,7,FALSE))</f>
        <v>15.38</v>
      </c>
      <c r="H25" s="68">
        <f>IF(ISNA(VLOOKUP($A25,'2 Bridges Relay'!$E$2:$E$31,1,FALSE)),0,VLOOKUP($A25,'2 Bridges Relay'!$E$2:$G$31,3,FALSE))</f>
        <v>0</v>
      </c>
      <c r="I25" s="68">
        <f>IF(ISNA(VLOOKUP($A25,'10 km'!$B$2:$B$42,1,FALSE)),0,VLOOKUP($A25,'10 km'!$B$2:$D$42,3,FALSE))</f>
        <v>0</v>
      </c>
      <c r="J25" s="68">
        <f>IF(ISNA(VLOOKUP($A25,'KL handicap'!$C$2:$C$26,1,FALSE)),0,VLOOKUP($A25,'KL handicap'!$C$2:$I$26,7,FALSE))</f>
        <v>57.89</v>
      </c>
      <c r="K25" s="68">
        <f>IF(ISNA(VLOOKUP($A25,'Max Howard Tan handicap'!$C$2:$C$24,1,FALSE)),0,VLOOKUP($A25,'Max Howard Tan handicap'!$C$2:$I$24,7,FALSE))</f>
        <v>0</v>
      </c>
      <c r="L25" s="95">
        <f>IF(ISNA(VLOOKUP($A25,parkrun!$B$2:$H$42,1,FALSE)),0,VLOOKUP($A25,parkrun!$B$2:$H$42,7,FALSE))</f>
        <v>26.83</v>
      </c>
      <c r="M25" s="69">
        <f t="shared" si="0"/>
        <v>282.55</v>
      </c>
      <c r="N25" s="77">
        <f t="shared" si="1"/>
        <v>7</v>
      </c>
      <c r="O25" s="70">
        <f t="shared" si="2"/>
        <v>0</v>
      </c>
      <c r="P25" s="70">
        <f t="shared" si="3"/>
        <v>282.55</v>
      </c>
      <c r="Q25" s="25">
        <f t="shared" si="4"/>
        <v>21</v>
      </c>
      <c r="R25" s="26">
        <f t="shared" si="5"/>
        <v>21</v>
      </c>
      <c r="T25" s="148">
        <v>24230</v>
      </c>
      <c r="U25" s="61"/>
      <c r="V25" s="46"/>
    </row>
    <row r="26" spans="1:22" x14ac:dyDescent="0.2">
      <c r="A26" s="38" t="s">
        <v>36</v>
      </c>
      <c r="B26" s="88" t="s">
        <v>32</v>
      </c>
      <c r="C26" s="126">
        <f>IF(ISNA(VLOOKUP($A26,'5M''s'!$D$2:$D$43,1,FALSE)),0,VLOOKUP($A26,'5M''s'!$D$2:$E$43,2,FALSE))</f>
        <v>100</v>
      </c>
      <c r="D26" s="95">
        <f>IF(ISNA(VLOOKUP($A26,'Mile handicap'!$C$2:$C$50,1,FALSE)),0,VLOOKUP($A26,'Mile handicap'!$C$2:$I$50,7,FALSE))</f>
        <v>0</v>
      </c>
      <c r="E26" s="68">
        <f>IF(ISNA(VLOOKUP($A26,'3000m handicap'!$C$2:$C$52,1,FALSE)),0,VLOOKUP($A26,'3000m handicap'!$C$2:$I$52,7,FALSE))</f>
        <v>81.400000000000006</v>
      </c>
      <c r="F26" s="68">
        <f>IF(ISNA(VLOOKUP($A26,'5000m handicap'!$C$2:$C$45,1,FALSE)),0,VLOOKUP($A26,'5000m handicap'!$C$2:$I$45,7,FALSE))</f>
        <v>21.05</v>
      </c>
      <c r="G26" s="68">
        <f>IF(ISNA(VLOOKUP($A26,'Peter Moor 2000m'!$C$2:$C$46,1,FALSE)),0,VLOOKUP($A26,'Peter Moor 2000m'!$C$2:$I$46,7,FALSE))</f>
        <v>0</v>
      </c>
      <c r="H26" s="68">
        <f>IF(ISNA(VLOOKUP($A26,'2 Bridges Relay'!$E$2:$E$31,1,FALSE)),0,VLOOKUP($A26,'2 Bridges Relay'!$E$2:$G$31,3,FALSE))</f>
        <v>0</v>
      </c>
      <c r="I26" s="68">
        <f>IF(ISNA(VLOOKUP($A26,'10 km'!$B$2:$B$42,1,FALSE)),0,VLOOKUP($A26,'10 km'!$B$2:$D$42,3,FALSE))</f>
        <v>73.17</v>
      </c>
      <c r="J26" s="68">
        <f>IF(ISNA(VLOOKUP($A26,'KL handicap'!$C$2:$C$26,1,FALSE)),0,VLOOKUP($A26,'KL handicap'!$C$2:$I$26,7,FALSE))</f>
        <v>0</v>
      </c>
      <c r="K26" s="68">
        <f>IF(ISNA(VLOOKUP($A26,'Max Howard Tan handicap'!$C$2:$C$24,1,FALSE)),0,VLOOKUP($A26,'Max Howard Tan handicap'!$C$2:$I$24,7,FALSE))</f>
        <v>0</v>
      </c>
      <c r="L26" s="95">
        <f>IF(ISNA(VLOOKUP($A26,parkrun!$B$2:$H$42,1,FALSE)),0,VLOOKUP($A26,parkrun!$B$2:$H$42,7,FALSE))</f>
        <v>0</v>
      </c>
      <c r="M26" s="69">
        <f t="shared" si="0"/>
        <v>275.62</v>
      </c>
      <c r="N26" s="77">
        <f t="shared" si="1"/>
        <v>4</v>
      </c>
      <c r="O26" s="70">
        <f t="shared" si="2"/>
        <v>0</v>
      </c>
      <c r="P26" s="70">
        <f t="shared" si="3"/>
        <v>275.62</v>
      </c>
      <c r="Q26" s="25">
        <f t="shared" si="4"/>
        <v>22</v>
      </c>
      <c r="R26" s="26">
        <f t="shared" si="5"/>
        <v>22</v>
      </c>
      <c r="T26" s="148">
        <v>27521</v>
      </c>
      <c r="U26" s="61"/>
      <c r="V26" s="46"/>
    </row>
    <row r="27" spans="1:22" x14ac:dyDescent="0.2">
      <c r="A27" s="38" t="s">
        <v>173</v>
      </c>
      <c r="B27" s="88" t="s">
        <v>32</v>
      </c>
      <c r="C27" s="67">
        <f>IF(ISNA(VLOOKUP($A27,'5M''s'!$D$2:$D$43,1,FALSE)),0,VLOOKUP($A27,'5M''s'!$D$2:$E$43,2,FALSE))</f>
        <v>0</v>
      </c>
      <c r="D27" s="95">
        <f>IF(ISNA(VLOOKUP($A27,'Mile handicap'!$C$2:$C$50,1,FALSE)),0,VLOOKUP($A27,'Mile handicap'!$C$2:$I$50,7,FALSE))</f>
        <v>95.24</v>
      </c>
      <c r="E27" s="68">
        <f>IF(ISNA(VLOOKUP($A27,'3000m handicap'!$C$2:$C$52,1,FALSE)),0,VLOOKUP($A27,'3000m handicap'!$C$2:$I$52,7,FALSE))</f>
        <v>62.79</v>
      </c>
      <c r="F27" s="68">
        <f>IF(ISNA(VLOOKUP($A27,'5000m handicap'!$C$2:$C$45,1,FALSE)),0,VLOOKUP($A27,'5000m handicap'!$C$2:$I$45,7,FALSE))</f>
        <v>18.420000000000002</v>
      </c>
      <c r="G27" s="68">
        <f>IF(ISNA(VLOOKUP($A27,'Peter Moor 2000m'!$C$2:$C$46,1,FALSE)),0,VLOOKUP($A27,'Peter Moor 2000m'!$C$2:$I$46,7,FALSE))</f>
        <v>0</v>
      </c>
      <c r="H27" s="68">
        <f>IF(ISNA(VLOOKUP($A27,'2 Bridges Relay'!$E$2:$E$31,1,FALSE)),0,VLOOKUP($A27,'2 Bridges Relay'!$E$2:$G$31,3,FALSE))</f>
        <v>83.33</v>
      </c>
      <c r="I27" s="68">
        <f>IF(ISNA(VLOOKUP($A27,'10 km'!$B$2:$B$42,1,FALSE)),0,VLOOKUP($A27,'10 km'!$B$2:$D$42,3,FALSE))</f>
        <v>0</v>
      </c>
      <c r="J27" s="68">
        <f>IF(ISNA(VLOOKUP($A27,'KL handicap'!$C$2:$C$26,1,FALSE)),0,VLOOKUP($A27,'KL handicap'!$C$2:$I$26,7,FALSE))</f>
        <v>15.79</v>
      </c>
      <c r="K27" s="68">
        <f>IF(ISNA(VLOOKUP($A27,'Max Howard Tan handicap'!$C$2:$C$24,1,FALSE)),0,VLOOKUP($A27,'Max Howard Tan handicap'!$C$2:$I$24,7,FALSE))</f>
        <v>0</v>
      </c>
      <c r="L27" s="95">
        <f>IF(ISNA(VLOOKUP($A27,parkrun!$B$2:$H$42,1,FALSE)),0,VLOOKUP($A27,parkrun!$B$2:$H$42,7,FALSE))</f>
        <v>0</v>
      </c>
      <c r="M27" s="69">
        <f t="shared" si="0"/>
        <v>275.57</v>
      </c>
      <c r="N27" s="77">
        <f t="shared" si="1"/>
        <v>5</v>
      </c>
      <c r="O27" s="70">
        <f t="shared" si="2"/>
        <v>0</v>
      </c>
      <c r="P27" s="70">
        <f t="shared" si="3"/>
        <v>275.57</v>
      </c>
      <c r="Q27" s="25">
        <f t="shared" si="4"/>
        <v>23</v>
      </c>
      <c r="R27" s="26">
        <f t="shared" si="5"/>
        <v>23</v>
      </c>
      <c r="T27" s="148">
        <v>27362</v>
      </c>
      <c r="U27" s="61"/>
      <c r="V27" s="46"/>
    </row>
    <row r="28" spans="1:22" x14ac:dyDescent="0.2">
      <c r="A28" s="38" t="s">
        <v>122</v>
      </c>
      <c r="B28" s="88" t="s">
        <v>32</v>
      </c>
      <c r="C28" s="67">
        <f>IF(ISNA(VLOOKUP($A28,'5M''s'!$D$2:$D$43,1,FALSE)),0,VLOOKUP($A28,'5M''s'!$D$2:$E$43,2,FALSE))</f>
        <v>0</v>
      </c>
      <c r="D28" s="95">
        <f>IF(ISNA(VLOOKUP($A28,'Mile handicap'!$C$2:$C$50,1,FALSE)),0,VLOOKUP($A28,'Mile handicap'!$C$2:$I$50,7,FALSE))</f>
        <v>69.05</v>
      </c>
      <c r="E28" s="68">
        <f>IF(ISNA(VLOOKUP($A28,'3000m handicap'!$C$2:$C$52,1,FALSE)),0,VLOOKUP($A28,'3000m handicap'!$C$2:$I$52,7,FALSE))</f>
        <v>25.58</v>
      </c>
      <c r="F28" s="68">
        <f>IF(ISNA(VLOOKUP($A28,'5000m handicap'!$C$2:$C$45,1,FALSE)),0,VLOOKUP($A28,'5000m handicap'!$C$2:$I$45,7,FALSE))</f>
        <v>0</v>
      </c>
      <c r="G28" s="68">
        <f>IF(ISNA(VLOOKUP($A28,'Peter Moor 2000m'!$C$2:$C$46,1,FALSE)),0,VLOOKUP($A28,'Peter Moor 2000m'!$C$2:$I$46,7,FALSE))</f>
        <v>38.46</v>
      </c>
      <c r="H28" s="68">
        <f>IF(ISNA(VLOOKUP($A28,'2 Bridges Relay'!$E$2:$E$31,1,FALSE)),0,VLOOKUP($A28,'2 Bridges Relay'!$E$2:$G$31,3,FALSE))</f>
        <v>58.33</v>
      </c>
      <c r="I28" s="68">
        <f>IF(ISNA(VLOOKUP($A28,'10 km'!$B$2:$B$42,1,FALSE)),0,VLOOKUP($A28,'10 km'!$B$2:$D$42,3,FALSE))</f>
        <v>51.22</v>
      </c>
      <c r="J28" s="68">
        <f>IF(ISNA(VLOOKUP($A28,'KL handicap'!$C$2:$C$26,1,FALSE)),0,VLOOKUP($A28,'KL handicap'!$C$2:$I$26,7,FALSE))</f>
        <v>31.58</v>
      </c>
      <c r="K28" s="68">
        <f>IF(ISNA(VLOOKUP($A28,'Max Howard Tan handicap'!$C$2:$C$24,1,FALSE)),0,VLOOKUP($A28,'Max Howard Tan handicap'!$C$2:$I$24,7,FALSE))</f>
        <v>0</v>
      </c>
      <c r="L28" s="95">
        <f>IF(ISNA(VLOOKUP($A28,parkrun!$B$2:$H$42,1,FALSE)),0,VLOOKUP($A28,parkrun!$B$2:$H$42,7,FALSE))</f>
        <v>0</v>
      </c>
      <c r="M28" s="69">
        <f t="shared" si="0"/>
        <v>274.22000000000003</v>
      </c>
      <c r="N28" s="77">
        <f t="shared" si="1"/>
        <v>6</v>
      </c>
      <c r="O28" s="70">
        <f t="shared" si="2"/>
        <v>0</v>
      </c>
      <c r="P28" s="70">
        <f t="shared" si="3"/>
        <v>274.22000000000003</v>
      </c>
      <c r="Q28" s="25">
        <f t="shared" si="4"/>
        <v>24</v>
      </c>
      <c r="R28" s="26">
        <f t="shared" si="5"/>
        <v>24</v>
      </c>
      <c r="T28" s="148">
        <v>20975</v>
      </c>
      <c r="U28" s="61"/>
      <c r="V28" s="46"/>
    </row>
    <row r="29" spans="1:22" x14ac:dyDescent="0.2">
      <c r="A29" s="38" t="s">
        <v>361</v>
      </c>
      <c r="B29" s="88" t="s">
        <v>32</v>
      </c>
      <c r="C29" s="67">
        <f>IF(ISNA(VLOOKUP($A29,'5M''s'!$D$2:$D$43,1,FALSE)),0,VLOOKUP($A29,'5M''s'!$D$2:$E$43,2,FALSE))</f>
        <v>0</v>
      </c>
      <c r="D29" s="95">
        <f>IF(ISNA(VLOOKUP($A29,'Mile handicap'!$C$2:$C$50,1,FALSE)),0,VLOOKUP($A29,'Mile handicap'!$C$2:$I$50,7,FALSE))</f>
        <v>0</v>
      </c>
      <c r="E29" s="68">
        <f>IF(ISNA(VLOOKUP($A29,'3000m handicap'!$C$2:$C$52,1,FALSE)),0,VLOOKUP($A29,'3000m handicap'!$C$2:$I$52,7,FALSE))</f>
        <v>0</v>
      </c>
      <c r="F29" s="68">
        <f>IF(ISNA(VLOOKUP($A29,'5000m handicap'!$C$2:$C$45,1,FALSE)),0,VLOOKUP($A29,'5000m handicap'!$C$2:$I$45,7,FALSE))</f>
        <v>0</v>
      </c>
      <c r="G29" s="68">
        <f>IF(ISNA(VLOOKUP($A29,'Peter Moor 2000m'!$C$2:$C$46,1,FALSE)),0,VLOOKUP($A29,'Peter Moor 2000m'!$C$2:$I$46,7,FALSE))</f>
        <v>0</v>
      </c>
      <c r="H29" s="68">
        <f>IF(ISNA(VLOOKUP($A29,'2 Bridges Relay'!$E$2:$E$31,1,FALSE)),0,VLOOKUP($A29,'2 Bridges Relay'!$E$2:$G$31,3,FALSE))</f>
        <v>0</v>
      </c>
      <c r="I29" s="68">
        <f>IF(ISNA(VLOOKUP($A29,'10 km'!$B$2:$B$42,1,FALSE)),0,VLOOKUP($A29,'10 km'!$B$2:$D$42,3,FALSE))</f>
        <v>31.71</v>
      </c>
      <c r="J29" s="68">
        <f>IF(ISNA(VLOOKUP($A29,'KL handicap'!$C$2:$C$26,1,FALSE)),0,VLOOKUP($A29,'KL handicap'!$C$2:$I$26,7,FALSE))</f>
        <v>68.42</v>
      </c>
      <c r="K29" s="68">
        <f>IF(ISNA(VLOOKUP($A29,'Max Howard Tan handicap'!$C$2:$C$24,1,FALSE)),0,VLOOKUP($A29,'Max Howard Tan handicap'!$C$2:$I$24,7,FALSE))</f>
        <v>89.47</v>
      </c>
      <c r="L29" s="95">
        <f>IF(ISNA(VLOOKUP($A29,parkrun!$B$2:$H$42,1,FALSE)),0,VLOOKUP($A29,parkrun!$B$2:$H$42,7,FALSE))</f>
        <v>82.93</v>
      </c>
      <c r="M29" s="69">
        <f t="shared" si="0"/>
        <v>272.52999999999997</v>
      </c>
      <c r="N29" s="77">
        <f t="shared" si="1"/>
        <v>4</v>
      </c>
      <c r="O29" s="70">
        <f t="shared" si="2"/>
        <v>0</v>
      </c>
      <c r="P29" s="70">
        <f t="shared" si="3"/>
        <v>272.52999999999997</v>
      </c>
      <c r="Q29" s="25">
        <f t="shared" si="4"/>
        <v>25</v>
      </c>
      <c r="R29" s="26">
        <f t="shared" si="5"/>
        <v>25</v>
      </c>
      <c r="T29" s="148">
        <v>26892</v>
      </c>
      <c r="U29" s="61"/>
      <c r="V29" s="46"/>
    </row>
    <row r="30" spans="1:22" x14ac:dyDescent="0.2">
      <c r="A30" s="38" t="s">
        <v>196</v>
      </c>
      <c r="B30" s="88" t="s">
        <v>32</v>
      </c>
      <c r="C30" s="67">
        <f>IF(ISNA(VLOOKUP($A30,'5M''s'!$D$2:$D$43,1,FALSE)),0,VLOOKUP($A30,'5M''s'!$D$2:$E$43,2,FALSE))</f>
        <v>0</v>
      </c>
      <c r="D30" s="95">
        <f>IF(ISNA(VLOOKUP($A30,'Mile handicap'!$C$2:$C$50,1,FALSE)),0,VLOOKUP($A30,'Mile handicap'!$C$2:$I$50,7,FALSE))</f>
        <v>0</v>
      </c>
      <c r="E30" s="140">
        <f>IF(ISNA(VLOOKUP($A30,'3000m handicap'!$C$2:$C$52,1,FALSE)),0,VLOOKUP($A30,'3000m handicap'!$C$2:$I$52,7,FALSE))</f>
        <v>100</v>
      </c>
      <c r="F30" s="68">
        <f>IF(ISNA(VLOOKUP($A30,'5000m handicap'!$C$2:$C$45,1,FALSE)),0,VLOOKUP($A30,'5000m handicap'!$C$2:$I$45,7,FALSE))</f>
        <v>31.58</v>
      </c>
      <c r="G30" s="68">
        <f>IF(ISNA(VLOOKUP($A30,'Peter Moor 2000m'!$C$2:$C$46,1,FALSE)),0,VLOOKUP($A30,'Peter Moor 2000m'!$C$2:$I$46,7,FALSE))</f>
        <v>82.05</v>
      </c>
      <c r="H30" s="68">
        <f>IF(ISNA(VLOOKUP($A30,'2 Bridges Relay'!$E$2:$E$31,1,FALSE)),0,VLOOKUP($A30,'2 Bridges Relay'!$E$2:$G$31,3,FALSE))</f>
        <v>58.33</v>
      </c>
      <c r="I30" s="68">
        <f>IF(ISNA(VLOOKUP($A30,'10 km'!$B$2:$B$42,1,FALSE)),0,VLOOKUP($A30,'10 km'!$B$2:$D$42,3,FALSE))</f>
        <v>0</v>
      </c>
      <c r="J30" s="95">
        <f>IF(ISNA(VLOOKUP($A30,'KL handicap'!$C$2:$C$26,1,FALSE)),0,VLOOKUP($A30,'KL handicap'!$C$2:$I$26,7,FALSE))</f>
        <v>0</v>
      </c>
      <c r="K30" s="68">
        <f>IF(ISNA(VLOOKUP($A30,'Max Howard Tan handicap'!$C$2:$C$24,1,FALSE)),0,VLOOKUP($A30,'Max Howard Tan handicap'!$C$2:$I$24,7,FALSE))</f>
        <v>0</v>
      </c>
      <c r="L30" s="95">
        <f>IF(ISNA(VLOOKUP($A30,parkrun!$B$2:$H$42,1,FALSE)),0,VLOOKUP($A30,parkrun!$B$2:$H$42,7,FALSE))</f>
        <v>0</v>
      </c>
      <c r="M30" s="69">
        <f t="shared" si="0"/>
        <v>271.95999999999998</v>
      </c>
      <c r="N30" s="77">
        <f t="shared" si="1"/>
        <v>4</v>
      </c>
      <c r="O30" s="70">
        <f t="shared" si="2"/>
        <v>0</v>
      </c>
      <c r="P30" s="70">
        <f t="shared" si="3"/>
        <v>271.95999999999998</v>
      </c>
      <c r="Q30" s="25">
        <f t="shared" si="4"/>
        <v>26</v>
      </c>
      <c r="R30" s="26">
        <f t="shared" si="5"/>
        <v>26</v>
      </c>
      <c r="T30" s="148">
        <v>27260</v>
      </c>
      <c r="U30" s="61"/>
      <c r="V30" s="46"/>
    </row>
    <row r="31" spans="1:22" x14ac:dyDescent="0.2">
      <c r="A31" s="38" t="s">
        <v>304</v>
      </c>
      <c r="B31" s="88" t="s">
        <v>33</v>
      </c>
      <c r="C31" s="67">
        <f>IF(ISNA(VLOOKUP($A31,'5M''s'!$D$2:$D$43,1,FALSE)),0,VLOOKUP($A31,'5M''s'!$D$2:$E$43,2,FALSE))</f>
        <v>0</v>
      </c>
      <c r="D31" s="95">
        <f>IF(ISNA(VLOOKUP($A31,'Mile handicap'!$C$2:$C$50,1,FALSE)),0,VLOOKUP($A31,'Mile handicap'!$C$2:$I$50,7,FALSE))</f>
        <v>0</v>
      </c>
      <c r="E31" s="68">
        <f>IF(ISNA(VLOOKUP($A31,'3000m handicap'!$C$2:$C$52,1,FALSE)),0,VLOOKUP($A31,'3000m handicap'!$C$2:$I$52,7,FALSE))</f>
        <v>13.95</v>
      </c>
      <c r="F31" s="68">
        <f>IF(ISNA(VLOOKUP($A31,'5000m handicap'!$C$2:$C$45,1,FALSE)),0,VLOOKUP($A31,'5000m handicap'!$C$2:$I$45,7,FALSE))</f>
        <v>76.319999999999993</v>
      </c>
      <c r="G31" s="68">
        <f>IF(ISNA(VLOOKUP($A31,'Peter Moor 2000m'!$C$2:$C$46,1,FALSE)),0,VLOOKUP($A31,'Peter Moor 2000m'!$C$2:$I$46,7,FALSE))</f>
        <v>0</v>
      </c>
      <c r="H31" s="68">
        <f>IF(ISNA(VLOOKUP($A31,'2 Bridges Relay'!$E$2:$E$31,1,FALSE)),0,VLOOKUP($A31,'2 Bridges Relay'!$E$2:$G$31,3,FALSE))</f>
        <v>0</v>
      </c>
      <c r="I31" s="68">
        <f>IF(ISNA(VLOOKUP($A31,'10 km'!$B$2:$B$42,1,FALSE)),0,VLOOKUP($A31,'10 km'!$B$2:$D$42,3,FALSE))</f>
        <v>65.849999999999994</v>
      </c>
      <c r="J31" s="68">
        <f>IF(ISNA(VLOOKUP($A31,'KL handicap'!$C$2:$C$26,1,FALSE)),0,VLOOKUP($A31,'KL handicap'!$C$2:$I$26,7,FALSE))</f>
        <v>0</v>
      </c>
      <c r="K31" s="68">
        <f>IF(ISNA(VLOOKUP($A31,'Max Howard Tan handicap'!$C$2:$C$24,1,FALSE)),0,VLOOKUP($A31,'Max Howard Tan handicap'!$C$2:$I$24,7,FALSE))</f>
        <v>0</v>
      </c>
      <c r="L31" s="95">
        <f>IF(ISNA(VLOOKUP($A31,parkrun!$B$2:$H$42,1,FALSE)),0,VLOOKUP($A31,parkrun!$B$2:$H$42,7,FALSE))</f>
        <v>87.8</v>
      </c>
      <c r="M31" s="69">
        <f t="shared" si="0"/>
        <v>243.92000000000002</v>
      </c>
      <c r="N31" s="77">
        <f t="shared" si="1"/>
        <v>4</v>
      </c>
      <c r="O31" s="70">
        <f t="shared" si="2"/>
        <v>0</v>
      </c>
      <c r="P31" s="70">
        <f t="shared" si="3"/>
        <v>243.92000000000002</v>
      </c>
      <c r="Q31" s="25">
        <f t="shared" si="4"/>
        <v>27</v>
      </c>
      <c r="R31" s="26">
        <f t="shared" si="5"/>
        <v>27</v>
      </c>
      <c r="T31" s="148">
        <v>22192</v>
      </c>
      <c r="U31" s="61"/>
      <c r="V31" s="46"/>
    </row>
    <row r="32" spans="1:22" x14ac:dyDescent="0.2">
      <c r="A32" s="38" t="s">
        <v>127</v>
      </c>
      <c r="B32" s="88" t="s">
        <v>32</v>
      </c>
      <c r="C32" s="67">
        <f>IF(ISNA(VLOOKUP($A32,'5M''s'!$D$2:$D$43,1,FALSE)),0,VLOOKUP($A32,'5M''s'!$D$2:$E$43,2,FALSE))</f>
        <v>0</v>
      </c>
      <c r="D32" s="95">
        <f>IF(ISNA(VLOOKUP($A32,'Mile handicap'!$C$2:$C$50,1,FALSE)),0,VLOOKUP($A32,'Mile handicap'!$C$2:$I$50,7,FALSE))</f>
        <v>76.19</v>
      </c>
      <c r="E32" s="68">
        <f>IF(ISNA(VLOOKUP($A32,'3000m handicap'!$C$2:$C$52,1,FALSE)),0,VLOOKUP($A32,'3000m handicap'!$C$2:$I$52,7,FALSE))</f>
        <v>0</v>
      </c>
      <c r="F32" s="68">
        <f>IF(ISNA(VLOOKUP($A32,'5000m handicap'!$C$2:$C$45,1,FALSE)),0,VLOOKUP($A32,'5000m handicap'!$C$2:$I$45,7,FALSE))</f>
        <v>68.42</v>
      </c>
      <c r="G32" s="68">
        <f>IF(ISNA(VLOOKUP($A32,'Peter Moor 2000m'!$C$2:$C$46,1,FALSE)),0,VLOOKUP($A32,'Peter Moor 2000m'!$C$2:$I$46,7,FALSE))</f>
        <v>0</v>
      </c>
      <c r="H32" s="68">
        <f>IF(ISNA(VLOOKUP($A32,'2 Bridges Relay'!$E$2:$E$31,1,FALSE)),0,VLOOKUP($A32,'2 Bridges Relay'!$E$2:$G$31,3,FALSE))</f>
        <v>0</v>
      </c>
      <c r="I32" s="68">
        <f>IF(ISNA(VLOOKUP($A32,'10 km'!$B$2:$B$42,1,FALSE)),0,VLOOKUP($A32,'10 km'!$B$2:$D$42,3,FALSE))</f>
        <v>21.95</v>
      </c>
      <c r="J32" s="138">
        <f>IF(ISNA(VLOOKUP($A32,'KL handicap'!$C$2:$C$26,1,FALSE)),0,VLOOKUP($A32,'KL handicap'!$C$2:$I$26,7,FALSE))</f>
        <v>63.16</v>
      </c>
      <c r="K32" s="68">
        <f>IF(ISNA(VLOOKUP($A32,'Max Howard Tan handicap'!$C$2:$C$24,1,FALSE)),0,VLOOKUP($A32,'Max Howard Tan handicap'!$C$2:$I$24,7,FALSE))</f>
        <v>0</v>
      </c>
      <c r="L32" s="95">
        <f>IF(ISNA(VLOOKUP($A32,parkrun!$B$2:$H$42,1,FALSE)),0,VLOOKUP($A32,parkrun!$B$2:$H$42,7,FALSE))</f>
        <v>0</v>
      </c>
      <c r="M32" s="69">
        <f t="shared" si="0"/>
        <v>229.72</v>
      </c>
      <c r="N32" s="77">
        <f t="shared" si="1"/>
        <v>4</v>
      </c>
      <c r="O32" s="70">
        <f t="shared" si="2"/>
        <v>0</v>
      </c>
      <c r="P32" s="70">
        <f t="shared" si="3"/>
        <v>229.72</v>
      </c>
      <c r="Q32" s="25">
        <f t="shared" si="4"/>
        <v>28</v>
      </c>
      <c r="R32" s="26">
        <f t="shared" si="5"/>
        <v>28</v>
      </c>
      <c r="T32" s="148">
        <v>23372</v>
      </c>
      <c r="U32" s="61"/>
      <c r="V32" s="46"/>
    </row>
    <row r="33" spans="1:22" x14ac:dyDescent="0.2">
      <c r="A33" s="38" t="s">
        <v>156</v>
      </c>
      <c r="B33" s="88" t="s">
        <v>32</v>
      </c>
      <c r="C33" s="67">
        <f>IF(ISNA(VLOOKUP($A33,'5M''s'!$D$2:$D$43,1,FALSE)),0,VLOOKUP($A33,'5M''s'!$D$2:$E$43,2,FALSE))</f>
        <v>55.56</v>
      </c>
      <c r="D33" s="95">
        <f>IF(ISNA(VLOOKUP($A33,'Mile handicap'!$C$2:$C$50,1,FALSE)),0,VLOOKUP($A33,'Mile handicap'!$C$2:$I$50,7,FALSE))</f>
        <v>21.43</v>
      </c>
      <c r="E33" s="68">
        <f>IF(ISNA(VLOOKUP($A33,'3000m handicap'!$C$2:$C$52,1,FALSE)),0,VLOOKUP($A33,'3000m handicap'!$C$2:$I$52,7,FALSE))</f>
        <v>11.63</v>
      </c>
      <c r="F33" s="68">
        <f>IF(ISNA(VLOOKUP($A33,'5000m handicap'!$C$2:$C$45,1,FALSE)),0,VLOOKUP($A33,'5000m handicap'!$C$2:$I$45,7,FALSE))</f>
        <v>0</v>
      </c>
      <c r="G33" s="138">
        <f>IF(ISNA(VLOOKUP($A33,'Peter Moor 2000m'!$C$2:$C$46,1,FALSE)),0,VLOOKUP($A33,'Peter Moor 2000m'!$C$2:$I$46,7,FALSE))</f>
        <v>61.54</v>
      </c>
      <c r="H33" s="68">
        <f>IF(ISNA(VLOOKUP($A33,'2 Bridges Relay'!$E$2:$E$31,1,FALSE)),0,VLOOKUP($A33,'2 Bridges Relay'!$E$2:$G$31,3,FALSE))</f>
        <v>75</v>
      </c>
      <c r="I33" s="68">
        <f>IF(ISNA(VLOOKUP($A33,'10 km'!$B$2:$B$42,1,FALSE)),0,VLOOKUP($A33,'10 km'!$B$2:$D$42,3,FALSE))</f>
        <v>0</v>
      </c>
      <c r="J33" s="68">
        <f>IF(ISNA(VLOOKUP($A33,'KL handicap'!$C$2:$C$26,1,FALSE)),0,VLOOKUP($A33,'KL handicap'!$C$2:$I$26,7,FALSE))</f>
        <v>0</v>
      </c>
      <c r="K33" s="68">
        <f>IF(ISNA(VLOOKUP($A33,'Max Howard Tan handicap'!$C$2:$C$24,1,FALSE)),0,VLOOKUP($A33,'Max Howard Tan handicap'!$C$2:$I$24,7,FALSE))</f>
        <v>0</v>
      </c>
      <c r="L33" s="95">
        <f>IF(ISNA(VLOOKUP($A33,parkrun!$B$2:$H$42,1,FALSE)),0,VLOOKUP($A33,parkrun!$B$2:$H$42,7,FALSE))</f>
        <v>0</v>
      </c>
      <c r="M33" s="69">
        <f t="shared" si="0"/>
        <v>225.16</v>
      </c>
      <c r="N33" s="77">
        <f t="shared" si="1"/>
        <v>5</v>
      </c>
      <c r="O33" s="70">
        <f t="shared" si="2"/>
        <v>0</v>
      </c>
      <c r="P33" s="70">
        <f t="shared" si="3"/>
        <v>225.16</v>
      </c>
      <c r="Q33" s="25">
        <f t="shared" si="4"/>
        <v>29</v>
      </c>
      <c r="R33" s="26">
        <f t="shared" si="5"/>
        <v>29</v>
      </c>
      <c r="T33" s="148">
        <v>29801</v>
      </c>
      <c r="U33" s="61"/>
      <c r="V33" s="46"/>
    </row>
    <row r="34" spans="1:22" x14ac:dyDescent="0.2">
      <c r="A34" s="38" t="s">
        <v>86</v>
      </c>
      <c r="B34" s="88" t="s">
        <v>32</v>
      </c>
      <c r="C34" s="67">
        <f>IF(ISNA(VLOOKUP($A34,'5M''s'!$D$2:$D$43,1,FALSE)),0,VLOOKUP($A34,'5M''s'!$D$2:$E$43,2,FALSE))</f>
        <v>0</v>
      </c>
      <c r="D34" s="95">
        <f>IF(ISNA(VLOOKUP($A34,'Mile handicap'!$C$2:$C$50,1,FALSE)),0,VLOOKUP($A34,'Mile handicap'!$C$2:$I$50,7,FALSE))</f>
        <v>30.95</v>
      </c>
      <c r="E34" s="68">
        <f>IF(ISNA(VLOOKUP($A34,'3000m handicap'!$C$2:$C$52,1,FALSE)),0,VLOOKUP($A34,'3000m handicap'!$C$2:$I$52,7,FALSE))</f>
        <v>55.81</v>
      </c>
      <c r="F34" s="68">
        <f>IF(ISNA(VLOOKUP($A34,'5000m handicap'!$C$2:$C$45,1,FALSE)),0,VLOOKUP($A34,'5000m handicap'!$C$2:$I$45,7,FALSE))</f>
        <v>89.47</v>
      </c>
      <c r="G34" s="68">
        <f>IF(ISNA(VLOOKUP($A34,'Peter Moor 2000m'!$C$2:$C$46,1,FALSE)),0,VLOOKUP($A34,'Peter Moor 2000m'!$C$2:$I$46,7,FALSE))</f>
        <v>48.72</v>
      </c>
      <c r="H34" s="68">
        <f>IF(ISNA(VLOOKUP($A34,'2 Bridges Relay'!$E$2:$E$31,1,FALSE)),0,VLOOKUP($A34,'2 Bridges Relay'!$E$2:$G$31,3,FALSE))</f>
        <v>0</v>
      </c>
      <c r="I34" s="68">
        <f>IF(ISNA(VLOOKUP($A34,'10 km'!$B$2:$B$42,1,FALSE)),0,VLOOKUP($A34,'10 km'!$B$2:$D$42,3,FALSE))</f>
        <v>0</v>
      </c>
      <c r="J34" s="68">
        <f>IF(ISNA(VLOOKUP($A34,'KL handicap'!$C$2:$C$26,1,FALSE)),0,VLOOKUP($A34,'KL handicap'!$C$2:$I$26,7,FALSE))</f>
        <v>0</v>
      </c>
      <c r="K34" s="68">
        <f>IF(ISNA(VLOOKUP($A34,'Max Howard Tan handicap'!$C$2:$C$24,1,FALSE)),0,VLOOKUP($A34,'Max Howard Tan handicap'!$C$2:$I$24,7,FALSE))</f>
        <v>0</v>
      </c>
      <c r="L34" s="95">
        <f>IF(ISNA(VLOOKUP($A34,parkrun!$B$2:$H$42,1,FALSE)),0,VLOOKUP($A34,parkrun!$B$2:$H$42,7,FALSE))</f>
        <v>0</v>
      </c>
      <c r="M34" s="69">
        <f t="shared" si="0"/>
        <v>224.95000000000002</v>
      </c>
      <c r="N34" s="77">
        <f t="shared" si="1"/>
        <v>4</v>
      </c>
      <c r="O34" s="70">
        <f t="shared" si="2"/>
        <v>0</v>
      </c>
      <c r="P34" s="70">
        <f t="shared" si="3"/>
        <v>224.95000000000002</v>
      </c>
      <c r="Q34" s="25">
        <f t="shared" si="4"/>
        <v>30</v>
      </c>
      <c r="R34" s="26">
        <f t="shared" si="5"/>
        <v>30</v>
      </c>
      <c r="T34" s="148">
        <v>32084</v>
      </c>
      <c r="U34" s="61"/>
      <c r="V34" s="46"/>
    </row>
    <row r="35" spans="1:22" x14ac:dyDescent="0.2">
      <c r="A35" s="38" t="s">
        <v>100</v>
      </c>
      <c r="B35" s="88" t="s">
        <v>32</v>
      </c>
      <c r="C35" s="67">
        <f>IF(ISNA(VLOOKUP($A35,'5M''s'!$D$2:$D$43,1,FALSE)),0,VLOOKUP($A35,'5M''s'!$D$2:$E$43,2,FALSE))</f>
        <v>83.33</v>
      </c>
      <c r="D35" s="95">
        <f>IF(ISNA(VLOOKUP($A35,'Mile handicap'!$C$2:$C$50,1,FALSE)),0,VLOOKUP($A35,'Mile handicap'!$C$2:$I$50,7,FALSE))</f>
        <v>50</v>
      </c>
      <c r="E35" s="68">
        <f>IF(ISNA(VLOOKUP($A35,'3000m handicap'!$C$2:$C$52,1,FALSE)),0,VLOOKUP($A35,'3000m handicap'!$C$2:$I$52,7,FALSE))</f>
        <v>46.51</v>
      </c>
      <c r="F35" s="68">
        <f>IF(ISNA(VLOOKUP($A35,'5000m handicap'!$C$2:$C$45,1,FALSE)),0,VLOOKUP($A35,'5000m handicap'!$C$2:$I$45,7,FALSE))</f>
        <v>0</v>
      </c>
      <c r="G35" s="68">
        <f>IF(ISNA(VLOOKUP($A35,'Peter Moor 2000m'!$C$2:$C$46,1,FALSE)),0,VLOOKUP($A35,'Peter Moor 2000m'!$C$2:$I$46,7,FALSE))</f>
        <v>43.59</v>
      </c>
      <c r="H35" s="68">
        <f>IF(ISNA(VLOOKUP($A35,'2 Bridges Relay'!$E$2:$E$31,1,FALSE)),0,VLOOKUP($A35,'2 Bridges Relay'!$E$2:$G$31,3,FALSE))</f>
        <v>0</v>
      </c>
      <c r="I35" s="68">
        <f>IF(ISNA(VLOOKUP($A35,'10 km'!$B$2:$B$42,1,FALSE)),0,VLOOKUP($A35,'10 km'!$B$2:$D$42,3,FALSE))</f>
        <v>0</v>
      </c>
      <c r="J35" s="68">
        <f>IF(ISNA(VLOOKUP($A35,'KL handicap'!$C$2:$C$26,1,FALSE)),0,VLOOKUP($A35,'KL handicap'!$C$2:$I$26,7,FALSE))</f>
        <v>0</v>
      </c>
      <c r="K35" s="68">
        <f>IF(ISNA(VLOOKUP($A35,'Max Howard Tan handicap'!$C$2:$C$24,1,FALSE)),0,VLOOKUP($A35,'Max Howard Tan handicap'!$C$2:$I$24,7,FALSE))</f>
        <v>0</v>
      </c>
      <c r="L35" s="95">
        <f>IF(ISNA(VLOOKUP($A35,parkrun!$B$2:$H$42,1,FALSE)),0,VLOOKUP($A35,parkrun!$B$2:$H$42,7,FALSE))</f>
        <v>0</v>
      </c>
      <c r="M35" s="69">
        <f t="shared" si="0"/>
        <v>223.42999999999998</v>
      </c>
      <c r="N35" s="77">
        <f t="shared" si="1"/>
        <v>4</v>
      </c>
      <c r="O35" s="70">
        <f t="shared" si="2"/>
        <v>0</v>
      </c>
      <c r="P35" s="70">
        <f t="shared" si="3"/>
        <v>223.42999999999998</v>
      </c>
      <c r="Q35" s="25">
        <f t="shared" si="4"/>
        <v>31</v>
      </c>
      <c r="R35" s="26">
        <f t="shared" si="5"/>
        <v>31</v>
      </c>
      <c r="T35" s="148">
        <v>26469</v>
      </c>
      <c r="U35" s="61"/>
      <c r="V35" s="46"/>
    </row>
    <row r="36" spans="1:22" x14ac:dyDescent="0.2">
      <c r="A36" s="38" t="s">
        <v>45</v>
      </c>
      <c r="B36" s="88" t="s">
        <v>32</v>
      </c>
      <c r="C36" s="67">
        <f>IF(ISNA(VLOOKUP($A36,'5M''s'!$D$2:$D$43,1,FALSE)),0,VLOOKUP($A36,'5M''s'!$D$2:$E$43,2,FALSE))</f>
        <v>83.33</v>
      </c>
      <c r="D36" s="95">
        <f>IF(ISNA(VLOOKUP($A36,'Mile handicap'!$C$2:$C$50,1,FALSE)),0,VLOOKUP($A36,'Mile handicap'!$C$2:$I$50,7,FALSE))</f>
        <v>0</v>
      </c>
      <c r="E36" s="68">
        <f>IF(ISNA(VLOOKUP($A36,'3000m handicap'!$C$2:$C$52,1,FALSE)),0,VLOOKUP($A36,'3000m handicap'!$C$2:$I$52,7,FALSE))</f>
        <v>0</v>
      </c>
      <c r="F36" s="68">
        <f>IF(ISNA(VLOOKUP($A36,'5000m handicap'!$C$2:$C$45,1,FALSE)),0,VLOOKUP($A36,'5000m handicap'!$C$2:$I$45,7,FALSE))</f>
        <v>78.95</v>
      </c>
      <c r="G36" s="68">
        <f>IF(ISNA(VLOOKUP($A36,'Peter Moor 2000m'!$C$2:$C$46,1,FALSE)),0,VLOOKUP($A36,'Peter Moor 2000m'!$C$2:$I$46,7,FALSE))</f>
        <v>0</v>
      </c>
      <c r="H36" s="68">
        <f>IF(ISNA(VLOOKUP($A36,'2 Bridges Relay'!$E$2:$E$31,1,FALSE)),0,VLOOKUP($A36,'2 Bridges Relay'!$E$2:$G$31,3,FALSE))</f>
        <v>0</v>
      </c>
      <c r="I36" s="68">
        <f>IF(ISNA(VLOOKUP($A36,'10 km'!$B$2:$B$42,1,FALSE)),0,VLOOKUP($A36,'10 km'!$B$2:$D$42,3,FALSE))</f>
        <v>60.98</v>
      </c>
      <c r="J36" s="68">
        <f>IF(ISNA(VLOOKUP($A36,'KL handicap'!$C$2:$C$26,1,FALSE)),0,VLOOKUP($A36,'KL handicap'!$C$2:$I$26,7,FALSE))</f>
        <v>0</v>
      </c>
      <c r="K36" s="68">
        <f>IF(ISNA(VLOOKUP($A36,'Max Howard Tan handicap'!$C$2:$C$24,1,FALSE)),0,VLOOKUP($A36,'Max Howard Tan handicap'!$C$2:$I$24,7,FALSE))</f>
        <v>0</v>
      </c>
      <c r="L36" s="95">
        <f>IF(ISNA(VLOOKUP($A36,parkrun!$B$2:$H$42,1,FALSE)),0,VLOOKUP($A36,parkrun!$B$2:$H$42,7,FALSE))</f>
        <v>0</v>
      </c>
      <c r="M36" s="69">
        <f t="shared" si="0"/>
        <v>223.26</v>
      </c>
      <c r="N36" s="77">
        <f t="shared" si="1"/>
        <v>3</v>
      </c>
      <c r="O36" s="70">
        <f t="shared" si="2"/>
        <v>0</v>
      </c>
      <c r="P36" s="70">
        <f t="shared" si="3"/>
        <v>223.26</v>
      </c>
      <c r="Q36" s="25">
        <f t="shared" si="4"/>
        <v>32</v>
      </c>
      <c r="R36" s="26">
        <f t="shared" si="5"/>
        <v>32</v>
      </c>
      <c r="T36" s="148">
        <v>32367</v>
      </c>
      <c r="U36" s="61"/>
      <c r="V36" s="46"/>
    </row>
    <row r="37" spans="1:22" x14ac:dyDescent="0.2">
      <c r="A37" s="38" t="s">
        <v>123</v>
      </c>
      <c r="B37" s="88" t="s">
        <v>32</v>
      </c>
      <c r="C37" s="67">
        <f>IF(ISNA(VLOOKUP($A37,'5M''s'!$D$2:$D$43,1,FALSE)),0,VLOOKUP($A37,'5M''s'!$D$2:$E$43,2,FALSE))</f>
        <v>0</v>
      </c>
      <c r="D37" s="95">
        <f>IF(ISNA(VLOOKUP($A37,'Mile handicap'!$C$2:$C$50,1,FALSE)),0,VLOOKUP($A37,'Mile handicap'!$C$2:$I$50,7,FALSE))</f>
        <v>57.14</v>
      </c>
      <c r="E37" s="68">
        <f>IF(ISNA(VLOOKUP($A37,'3000m handicap'!$C$2:$C$52,1,FALSE)),0,VLOOKUP($A37,'3000m handicap'!$C$2:$I$52,7,FALSE))</f>
        <v>0</v>
      </c>
      <c r="F37" s="68">
        <f>IF(ISNA(VLOOKUP($A37,'5000m handicap'!$C$2:$C$45,1,FALSE)),0,VLOOKUP($A37,'5000m handicap'!$C$2:$I$45,7,FALSE))</f>
        <v>0</v>
      </c>
      <c r="G37" s="68">
        <f>IF(ISNA(VLOOKUP($A37,'Peter Moor 2000m'!$C$2:$C$46,1,FALSE)),0,VLOOKUP($A37,'Peter Moor 2000m'!$C$2:$I$46,7,FALSE))</f>
        <v>0</v>
      </c>
      <c r="H37" s="68">
        <f>IF(ISNA(VLOOKUP($A37,'2 Bridges Relay'!$E$2:$E$31,1,FALSE)),0,VLOOKUP($A37,'2 Bridges Relay'!$E$2:$G$31,3,FALSE))</f>
        <v>0</v>
      </c>
      <c r="I37" s="68">
        <f>IF(ISNA(VLOOKUP($A37,'10 km'!$B$2:$B$42,1,FALSE)),0,VLOOKUP($A37,'10 km'!$B$2:$D$42,3,FALSE))</f>
        <v>68.290000000000006</v>
      </c>
      <c r="J37" s="68">
        <f>IF(ISNA(VLOOKUP($A37,'KL handicap'!$C$2:$C$26,1,FALSE)),0,VLOOKUP($A37,'KL handicap'!$C$2:$I$26,7,FALSE))</f>
        <v>0</v>
      </c>
      <c r="K37" s="68">
        <f>IF(ISNA(VLOOKUP($A37,'Max Howard Tan handicap'!$C$2:$C$24,1,FALSE)),0,VLOOKUP($A37,'Max Howard Tan handicap'!$C$2:$I$24,7,FALSE))</f>
        <v>0</v>
      </c>
      <c r="L37" s="95">
        <f>IF(ISNA(VLOOKUP($A37,parkrun!$B$2:$H$42,1,FALSE)),0,VLOOKUP($A37,parkrun!$B$2:$H$42,7,FALSE))</f>
        <v>95.12</v>
      </c>
      <c r="M37" s="69">
        <f t="shared" si="0"/>
        <v>220.55</v>
      </c>
      <c r="N37" s="77">
        <f t="shared" si="1"/>
        <v>3</v>
      </c>
      <c r="O37" s="70">
        <f t="shared" si="2"/>
        <v>0</v>
      </c>
      <c r="P37" s="70">
        <f t="shared" si="3"/>
        <v>220.55</v>
      </c>
      <c r="Q37" s="25">
        <f t="shared" si="4"/>
        <v>33</v>
      </c>
      <c r="R37" s="26">
        <f t="shared" si="5"/>
        <v>33</v>
      </c>
      <c r="T37" s="148">
        <v>25937</v>
      </c>
      <c r="U37" s="61"/>
      <c r="V37" s="46"/>
    </row>
    <row r="38" spans="1:22" x14ac:dyDescent="0.2">
      <c r="A38" s="38" t="s">
        <v>128</v>
      </c>
      <c r="B38" s="88" t="s">
        <v>32</v>
      </c>
      <c r="C38" s="67">
        <f>IF(ISNA(VLOOKUP($A38,'5M''s'!$D$2:$D$43,1,FALSE)),0,VLOOKUP($A38,'5M''s'!$D$2:$E$43,2,FALSE))</f>
        <v>0</v>
      </c>
      <c r="D38" s="95">
        <f>IF(ISNA(VLOOKUP($A38,'Mile handicap'!$C$2:$C$50,1,FALSE)),0,VLOOKUP($A38,'Mile handicap'!$C$2:$I$50,7,FALSE))</f>
        <v>33.33</v>
      </c>
      <c r="E38" s="68">
        <f>IF(ISNA(VLOOKUP($A38,'3000m handicap'!$C$2:$C$52,1,FALSE)),0,VLOOKUP($A38,'3000m handicap'!$C$2:$I$52,7,FALSE))</f>
        <v>97.67</v>
      </c>
      <c r="F38" s="68">
        <f>IF(ISNA(VLOOKUP($A38,'5000m handicap'!$C$2:$C$45,1,FALSE)),0,VLOOKUP($A38,'5000m handicap'!$C$2:$I$45,7,FALSE))</f>
        <v>0</v>
      </c>
      <c r="G38" s="68">
        <f>IF(ISNA(VLOOKUP($A38,'Peter Moor 2000m'!$C$2:$C$46,1,FALSE)),0,VLOOKUP($A38,'Peter Moor 2000m'!$C$2:$I$46,7,FALSE))</f>
        <v>71.790000000000006</v>
      </c>
      <c r="H38" s="68">
        <f>IF(ISNA(VLOOKUP($A38,'2 Bridges Relay'!$E$2:$E$31,1,FALSE)),0,VLOOKUP($A38,'2 Bridges Relay'!$E$2:$G$31,3,FALSE))</f>
        <v>0</v>
      </c>
      <c r="I38" s="68">
        <f>IF(ISNA(VLOOKUP($A38,'10 km'!$B$2:$B$42,1,FALSE)),0,VLOOKUP($A38,'10 km'!$B$2:$D$42,3,FALSE))</f>
        <v>0</v>
      </c>
      <c r="J38" s="68">
        <f>IF(ISNA(VLOOKUP($A38,'KL handicap'!$C$2:$C$26,1,FALSE)),0,VLOOKUP($A38,'KL handicap'!$C$2:$I$26,7,FALSE))</f>
        <v>0</v>
      </c>
      <c r="K38" s="68">
        <f>IF(ISNA(VLOOKUP($A38,'Max Howard Tan handicap'!$C$2:$C$24,1,FALSE)),0,VLOOKUP($A38,'Max Howard Tan handicap'!$C$2:$I$24,7,FALSE))</f>
        <v>15.79</v>
      </c>
      <c r="L38" s="95">
        <f>IF(ISNA(VLOOKUP($A38,parkrun!$B$2:$H$42,1,FALSE)),0,VLOOKUP($A38,parkrun!$B$2:$H$42,7,FALSE))</f>
        <v>0</v>
      </c>
      <c r="M38" s="69">
        <f t="shared" si="0"/>
        <v>218.58</v>
      </c>
      <c r="N38" s="77">
        <f t="shared" si="1"/>
        <v>4</v>
      </c>
      <c r="O38" s="70">
        <f t="shared" si="2"/>
        <v>0</v>
      </c>
      <c r="P38" s="70">
        <f t="shared" si="3"/>
        <v>218.58</v>
      </c>
      <c r="Q38" s="25">
        <f t="shared" si="4"/>
        <v>34</v>
      </c>
      <c r="R38" s="26">
        <f t="shared" si="5"/>
        <v>34</v>
      </c>
      <c r="T38" s="148">
        <v>28320</v>
      </c>
      <c r="U38" s="61"/>
      <c r="V38" s="46"/>
    </row>
    <row r="39" spans="1:22" x14ac:dyDescent="0.2">
      <c r="A39" s="38" t="s">
        <v>97</v>
      </c>
      <c r="B39" s="88" t="s">
        <v>33</v>
      </c>
      <c r="C39" s="67">
        <f>IF(ISNA(VLOOKUP($A39,'5M''s'!$D$2:$D$43,1,FALSE)),0,VLOOKUP($A39,'5M''s'!$D$2:$E$43,2,FALSE))</f>
        <v>0</v>
      </c>
      <c r="D39" s="95">
        <f>IF(ISNA(VLOOKUP($A39,'Mile handicap'!$C$2:$C$50,1,FALSE)),0,VLOOKUP($A39,'Mile handicap'!$C$2:$I$50,7,FALSE))</f>
        <v>78.569999999999993</v>
      </c>
      <c r="E39" s="68">
        <f>IF(ISNA(VLOOKUP($A39,'3000m handicap'!$C$2:$C$52,1,FALSE)),0,VLOOKUP($A39,'3000m handicap'!$C$2:$I$52,7,FALSE))</f>
        <v>32.56</v>
      </c>
      <c r="F39" s="68">
        <f>IF(ISNA(VLOOKUP($A39,'5000m handicap'!$C$2:$C$45,1,FALSE)),0,VLOOKUP($A39,'5000m handicap'!$C$2:$I$45,7,FALSE))</f>
        <v>15.79</v>
      </c>
      <c r="G39" s="68">
        <f>IF(ISNA(VLOOKUP($A39,'Peter Moor 2000m'!$C$2:$C$46,1,FALSE)),0,VLOOKUP($A39,'Peter Moor 2000m'!$C$2:$I$46,7,FALSE))</f>
        <v>20.51</v>
      </c>
      <c r="H39" s="68">
        <f>IF(ISNA(VLOOKUP($A39,'2 Bridges Relay'!$E$2:$E$31,1,FALSE)),0,VLOOKUP($A39,'2 Bridges Relay'!$E$2:$G$31,3,FALSE))</f>
        <v>0</v>
      </c>
      <c r="I39" s="68">
        <f>IF(ISNA(VLOOKUP($A39,'10 km'!$B$2:$B$42,1,FALSE)),0,VLOOKUP($A39,'10 km'!$B$2:$D$42,3,FALSE))</f>
        <v>0</v>
      </c>
      <c r="J39" s="68">
        <f>IF(ISNA(VLOOKUP($A39,'KL handicap'!$C$2:$C$26,1,FALSE)),0,VLOOKUP($A39,'KL handicap'!$C$2:$I$26,7,FALSE))</f>
        <v>0</v>
      </c>
      <c r="K39" s="68">
        <f>IF(ISNA(VLOOKUP($A39,'Max Howard Tan handicap'!$C$2:$C$24,1,FALSE)),0,VLOOKUP($A39,'Max Howard Tan handicap'!$C$2:$I$24,7,FALSE))</f>
        <v>68.42</v>
      </c>
      <c r="L39" s="95">
        <f>IF(ISNA(VLOOKUP($A39,parkrun!$B$2:$H$42,1,FALSE)),0,VLOOKUP($A39,parkrun!$B$2:$H$42,7,FALSE))</f>
        <v>0</v>
      </c>
      <c r="M39" s="69">
        <f t="shared" si="0"/>
        <v>215.84999999999997</v>
      </c>
      <c r="N39" s="77">
        <f t="shared" si="1"/>
        <v>5</v>
      </c>
      <c r="O39" s="70">
        <f t="shared" si="2"/>
        <v>0</v>
      </c>
      <c r="P39" s="70">
        <f t="shared" si="3"/>
        <v>215.84999999999997</v>
      </c>
      <c r="Q39" s="25">
        <f t="shared" si="4"/>
        <v>35</v>
      </c>
      <c r="R39" s="26">
        <f t="shared" si="5"/>
        <v>35</v>
      </c>
      <c r="T39" s="148">
        <v>31147</v>
      </c>
      <c r="U39" s="61"/>
      <c r="V39" s="46"/>
    </row>
    <row r="40" spans="1:22" x14ac:dyDescent="0.2">
      <c r="A40" s="38" t="s">
        <v>46</v>
      </c>
      <c r="B40" s="88" t="s">
        <v>33</v>
      </c>
      <c r="C40" s="67">
        <f>IF(ISNA(VLOOKUP($A40,'5M''s'!$D$2:$D$43,1,FALSE)),0,VLOOKUP($A40,'5M''s'!$D$2:$E$43,2,FALSE))</f>
        <v>94.44</v>
      </c>
      <c r="D40" s="95">
        <f>IF(ISNA(VLOOKUP($A40,'Mile handicap'!$C$2:$C$50,1,FALSE)),0,VLOOKUP($A40,'Mile handicap'!$C$2:$I$50,7,FALSE))</f>
        <v>0</v>
      </c>
      <c r="E40" s="138">
        <f>IF(ISNA(VLOOKUP($A40,'3000m handicap'!$C$2:$C$52,1,FALSE)),0,VLOOKUP($A40,'3000m handicap'!$C$2:$I$52,7,FALSE))</f>
        <v>60.47</v>
      </c>
      <c r="F40" s="68">
        <f>IF(ISNA(VLOOKUP($A40,'5000m handicap'!$C$2:$C$45,1,FALSE)),0,VLOOKUP($A40,'5000m handicap'!$C$2:$I$45,7,FALSE))</f>
        <v>0</v>
      </c>
      <c r="G40" s="68">
        <f>IF(ISNA(VLOOKUP($A40,'Peter Moor 2000m'!$C$2:$C$46,1,FALSE)),0,VLOOKUP($A40,'Peter Moor 2000m'!$C$2:$I$46,7,FALSE))</f>
        <v>0</v>
      </c>
      <c r="H40" s="68">
        <f>IF(ISNA(VLOOKUP($A40,'2 Bridges Relay'!$E$2:$E$31,1,FALSE)),0,VLOOKUP($A40,'2 Bridges Relay'!$E$2:$G$31,3,FALSE))</f>
        <v>0</v>
      </c>
      <c r="I40" s="68">
        <f>IF(ISNA(VLOOKUP($A40,'10 km'!$B$2:$B$42,1,FALSE)),0,VLOOKUP($A40,'10 km'!$B$2:$D$42,3,FALSE))</f>
        <v>0</v>
      </c>
      <c r="J40" s="68">
        <f>IF(ISNA(VLOOKUP($A40,'KL handicap'!$C$2:$C$26,1,FALSE)),0,VLOOKUP($A40,'KL handicap'!$C$2:$I$26,7,FALSE))</f>
        <v>0</v>
      </c>
      <c r="K40" s="68">
        <f>IF(ISNA(VLOOKUP($A40,'Max Howard Tan handicap'!$C$2:$C$24,1,FALSE)),0,VLOOKUP($A40,'Max Howard Tan handicap'!$C$2:$I$24,7,FALSE))</f>
        <v>57.89</v>
      </c>
      <c r="L40" s="95">
        <f>IF(ISNA(VLOOKUP($A40,parkrun!$B$2:$H$42,1,FALSE)),0,VLOOKUP($A40,parkrun!$B$2:$H$42,7,FALSE))</f>
        <v>0</v>
      </c>
      <c r="M40" s="69">
        <f t="shared" si="0"/>
        <v>212.8</v>
      </c>
      <c r="N40" s="77">
        <f t="shared" si="1"/>
        <v>3</v>
      </c>
      <c r="O40" s="70">
        <f t="shared" si="2"/>
        <v>0</v>
      </c>
      <c r="P40" s="70">
        <f t="shared" si="3"/>
        <v>212.8</v>
      </c>
      <c r="Q40" s="25">
        <f t="shared" si="4"/>
        <v>36</v>
      </c>
      <c r="R40" s="26">
        <f t="shared" si="5"/>
        <v>36</v>
      </c>
      <c r="T40" s="148">
        <v>27789</v>
      </c>
      <c r="U40" s="61"/>
      <c r="V40" s="46"/>
    </row>
    <row r="41" spans="1:22" x14ac:dyDescent="0.2">
      <c r="A41" s="38" t="s">
        <v>133</v>
      </c>
      <c r="B41" s="88" t="s">
        <v>32</v>
      </c>
      <c r="C41" s="67">
        <f>IF(ISNA(VLOOKUP($A41,'5M''s'!$D$2:$D$43,1,FALSE)),0,VLOOKUP($A41,'5M''s'!$D$2:$E$43,2,FALSE))</f>
        <v>0</v>
      </c>
      <c r="D41" s="95">
        <f>IF(ISNA(VLOOKUP($A41,'Mile handicap'!$C$2:$C$50,1,FALSE)),0,VLOOKUP($A41,'Mile handicap'!$C$2:$I$50,7,FALSE))</f>
        <v>14.29</v>
      </c>
      <c r="E41" s="68">
        <f>IF(ISNA(VLOOKUP($A41,'3000m handicap'!$C$2:$C$52,1,FALSE)),0,VLOOKUP($A41,'3000m handicap'!$C$2:$I$52,7,FALSE))</f>
        <v>51.16</v>
      </c>
      <c r="F41" s="68">
        <f>IF(ISNA(VLOOKUP($A41,'5000m handicap'!$C$2:$C$45,1,FALSE)),0,VLOOKUP($A41,'5000m handicap'!$C$2:$I$45,7,FALSE))</f>
        <v>0</v>
      </c>
      <c r="G41" s="68">
        <f>IF(ISNA(VLOOKUP($A41,'Peter Moor 2000m'!$C$2:$C$46,1,FALSE)),0,VLOOKUP($A41,'Peter Moor 2000m'!$C$2:$I$46,7,FALSE))</f>
        <v>69.23</v>
      </c>
      <c r="H41" s="68">
        <f>IF(ISNA(VLOOKUP($A41,'2 Bridges Relay'!$E$2:$E$31,1,FALSE)),0,VLOOKUP($A41,'2 Bridges Relay'!$E$2:$G$31,3,FALSE))</f>
        <v>0</v>
      </c>
      <c r="I41" s="68">
        <f>IF(ISNA(VLOOKUP($A41,'10 km'!$B$2:$B$42,1,FALSE)),0,VLOOKUP($A41,'10 km'!$B$2:$D$42,3,FALSE))</f>
        <v>0</v>
      </c>
      <c r="J41" s="68">
        <f>IF(ISNA(VLOOKUP($A41,'KL handicap'!$C$2:$C$26,1,FALSE)),0,VLOOKUP($A41,'KL handicap'!$C$2:$I$26,7,FALSE))</f>
        <v>10.53</v>
      </c>
      <c r="K41" s="68">
        <f>IF(ISNA(VLOOKUP($A41,'Max Howard Tan handicap'!$C$2:$C$24,1,FALSE)),0,VLOOKUP($A41,'Max Howard Tan handicap'!$C$2:$I$24,7,FALSE))</f>
        <v>0</v>
      </c>
      <c r="L41" s="95">
        <f>IF(ISNA(VLOOKUP($A41,parkrun!$B$2:$H$42,1,FALSE)),0,VLOOKUP($A41,parkrun!$B$2:$H$42,7,FALSE))</f>
        <v>65.849999999999994</v>
      </c>
      <c r="M41" s="69">
        <f t="shared" si="0"/>
        <v>211.06</v>
      </c>
      <c r="N41" s="77">
        <f t="shared" si="1"/>
        <v>5</v>
      </c>
      <c r="O41" s="70">
        <f t="shared" si="2"/>
        <v>0</v>
      </c>
      <c r="P41" s="70">
        <f t="shared" si="3"/>
        <v>211.06</v>
      </c>
      <c r="Q41" s="25">
        <f t="shared" si="4"/>
        <v>37</v>
      </c>
      <c r="R41" s="26">
        <f t="shared" si="5"/>
        <v>37</v>
      </c>
      <c r="T41" s="148">
        <v>23037</v>
      </c>
      <c r="U41" s="61"/>
      <c r="V41" s="46"/>
    </row>
    <row r="42" spans="1:22" x14ac:dyDescent="0.2">
      <c r="A42" s="38" t="s">
        <v>92</v>
      </c>
      <c r="B42" s="88" t="s">
        <v>32</v>
      </c>
      <c r="C42" s="67">
        <f>IF(ISNA(VLOOKUP($A42,'5M''s'!$D$2:$D$43,1,FALSE)),0,VLOOKUP($A42,'5M''s'!$D$2:$E$43,2,FALSE))</f>
        <v>0</v>
      </c>
      <c r="D42" s="95">
        <f>IF(ISNA(VLOOKUP($A42,'Mile handicap'!$C$2:$C$50,1,FALSE)),0,VLOOKUP($A42,'Mile handicap'!$C$2:$I$50,7,FALSE))</f>
        <v>0</v>
      </c>
      <c r="E42" s="68">
        <f>IF(ISNA(VLOOKUP($A42,'3000m handicap'!$C$2:$C$52,1,FALSE)),0,VLOOKUP($A42,'3000m handicap'!$C$2:$I$52,7,FALSE))</f>
        <v>88.37</v>
      </c>
      <c r="F42" s="68">
        <f>IF(ISNA(VLOOKUP($A42,'5000m handicap'!$C$2:$C$45,1,FALSE)),0,VLOOKUP($A42,'5000m handicap'!$C$2:$I$45,7,FALSE))</f>
        <v>0</v>
      </c>
      <c r="G42" s="68">
        <f>IF(ISNA(VLOOKUP($A42,'Peter Moor 2000m'!$C$2:$C$46,1,FALSE)),0,VLOOKUP($A42,'Peter Moor 2000m'!$C$2:$I$46,7,FALSE))</f>
        <v>79.489999999999995</v>
      </c>
      <c r="H42" s="68">
        <f>IF(ISNA(VLOOKUP($A42,'2 Bridges Relay'!$E$2:$E$31,1,FALSE)),0,VLOOKUP($A42,'2 Bridges Relay'!$E$2:$G$31,3,FALSE))</f>
        <v>0</v>
      </c>
      <c r="I42" s="68">
        <f>IF(ISNA(VLOOKUP($A42,'10 km'!$B$2:$B$42,1,FALSE)),0,VLOOKUP($A42,'10 km'!$B$2:$D$42,3,FALSE))</f>
        <v>36.590000000000003</v>
      </c>
      <c r="J42" s="68">
        <f>IF(ISNA(VLOOKUP($A42,'KL handicap'!$C$2:$C$26,1,FALSE)),0,VLOOKUP($A42,'KL handicap'!$C$2:$I$26,7,FALSE))</f>
        <v>0</v>
      </c>
      <c r="K42" s="68">
        <f>IF(ISNA(VLOOKUP($A42,'Max Howard Tan handicap'!$C$2:$C$24,1,FALSE)),0,VLOOKUP($A42,'Max Howard Tan handicap'!$C$2:$I$24,7,FALSE))</f>
        <v>0</v>
      </c>
      <c r="L42" s="95">
        <f>IF(ISNA(VLOOKUP($A42,parkrun!$B$2:$H$42,1,FALSE)),0,VLOOKUP($A42,parkrun!$B$2:$H$42,7,FALSE))</f>
        <v>0</v>
      </c>
      <c r="M42" s="69">
        <f t="shared" si="0"/>
        <v>204.45000000000002</v>
      </c>
      <c r="N42" s="77">
        <f t="shared" si="1"/>
        <v>3</v>
      </c>
      <c r="O42" s="70">
        <f t="shared" si="2"/>
        <v>0</v>
      </c>
      <c r="P42" s="70">
        <f t="shared" si="3"/>
        <v>204.45000000000002</v>
      </c>
      <c r="Q42" s="25">
        <f t="shared" si="4"/>
        <v>38</v>
      </c>
      <c r="R42" s="26">
        <f t="shared" si="5"/>
        <v>38</v>
      </c>
      <c r="T42" s="148">
        <v>27341</v>
      </c>
      <c r="U42" s="61"/>
      <c r="V42" s="46"/>
    </row>
    <row r="43" spans="1:22" x14ac:dyDescent="0.2">
      <c r="A43" s="38" t="s">
        <v>150</v>
      </c>
      <c r="B43" s="88" t="s">
        <v>32</v>
      </c>
      <c r="C43" s="67">
        <f>IF(ISNA(VLOOKUP($A43,'5M''s'!$D$2:$D$43,1,FALSE)),0,VLOOKUP($A43,'5M''s'!$D$2:$E$43,2,FALSE))</f>
        <v>72.22</v>
      </c>
      <c r="D43" s="95">
        <f>IF(ISNA(VLOOKUP($A43,'Mile handicap'!$C$2:$C$50,1,FALSE)),0,VLOOKUP($A43,'Mile handicap'!$C$2:$I$50,7,FALSE))</f>
        <v>0</v>
      </c>
      <c r="E43" s="68">
        <f>IF(ISNA(VLOOKUP($A43,'3000m handicap'!$C$2:$C$52,1,FALSE)),0,VLOOKUP($A43,'3000m handicap'!$C$2:$I$52,7,FALSE))</f>
        <v>0</v>
      </c>
      <c r="F43" s="68">
        <f>IF(ISNA(VLOOKUP($A43,'5000m handicap'!$C$2:$C$45,1,FALSE)),0,VLOOKUP($A43,'5000m handicap'!$C$2:$I$45,7,FALSE))</f>
        <v>50</v>
      </c>
      <c r="G43" s="68">
        <f>IF(ISNA(VLOOKUP($A43,'Peter Moor 2000m'!$C$2:$C$46,1,FALSE)),0,VLOOKUP($A43,'Peter Moor 2000m'!$C$2:$I$46,7,FALSE))</f>
        <v>10.26</v>
      </c>
      <c r="H43" s="68">
        <f>IF(ISNA(VLOOKUP($A43,'2 Bridges Relay'!$E$2:$E$31,1,FALSE)),0,VLOOKUP($A43,'2 Bridges Relay'!$E$2:$G$31,3,FALSE))</f>
        <v>0</v>
      </c>
      <c r="I43" s="68">
        <f>IF(ISNA(VLOOKUP($A43,'10 km'!$B$2:$B$42,1,FALSE)),0,VLOOKUP($A43,'10 km'!$B$2:$D$42,3,FALSE))</f>
        <v>14.63</v>
      </c>
      <c r="J43" s="68">
        <f>IF(ISNA(VLOOKUP($A43,'KL handicap'!$C$2:$C$26,1,FALSE)),0,VLOOKUP($A43,'KL handicap'!$C$2:$I$26,7,FALSE))</f>
        <v>0</v>
      </c>
      <c r="K43" s="68">
        <f>IF(ISNA(VLOOKUP($A43,'Max Howard Tan handicap'!$C$2:$C$24,1,FALSE)),0,VLOOKUP($A43,'Max Howard Tan handicap'!$C$2:$I$24,7,FALSE))</f>
        <v>0</v>
      </c>
      <c r="L43" s="95">
        <f>IF(ISNA(VLOOKUP($A43,parkrun!$B$2:$H$42,1,FALSE)),0,VLOOKUP($A43,parkrun!$B$2:$H$42,7,FALSE))</f>
        <v>56.1</v>
      </c>
      <c r="M43" s="69">
        <f t="shared" si="0"/>
        <v>203.20999999999998</v>
      </c>
      <c r="N43" s="77">
        <f t="shared" si="1"/>
        <v>5</v>
      </c>
      <c r="O43" s="70">
        <f t="shared" si="2"/>
        <v>0</v>
      </c>
      <c r="P43" s="70">
        <f t="shared" si="3"/>
        <v>203.20999999999998</v>
      </c>
      <c r="Q43" s="25">
        <f t="shared" si="4"/>
        <v>39</v>
      </c>
      <c r="R43" s="26">
        <f t="shared" si="5"/>
        <v>39</v>
      </c>
      <c r="T43" s="148">
        <v>28707</v>
      </c>
      <c r="U43" s="61"/>
      <c r="V43" s="46"/>
    </row>
    <row r="44" spans="1:22" x14ac:dyDescent="0.2">
      <c r="A44" s="38" t="s">
        <v>126</v>
      </c>
      <c r="B44" s="88" t="s">
        <v>33</v>
      </c>
      <c r="C44" s="126">
        <f>IF(ISNA(VLOOKUP($A44,'5M''s'!$D$2:$D$43,1,FALSE)),0,VLOOKUP($A44,'5M''s'!$D$2:$E$43,2,FALSE))</f>
        <v>100</v>
      </c>
      <c r="D44" s="95">
        <f>IF(ISNA(VLOOKUP($A44,'Mile handicap'!$C$2:$C$50,1,FALSE)),0,VLOOKUP($A44,'Mile handicap'!$C$2:$I$50,7,FALSE))</f>
        <v>0</v>
      </c>
      <c r="E44" s="68">
        <f>IF(ISNA(VLOOKUP($A44,'3000m handicap'!$C$2:$C$52,1,FALSE)),0,VLOOKUP($A44,'3000m handicap'!$C$2:$I$52,7,FALSE))</f>
        <v>0</v>
      </c>
      <c r="F44" s="68">
        <f>IF(ISNA(VLOOKUP($A44,'5000m handicap'!$C$2:$C$45,1,FALSE)),0,VLOOKUP($A44,'5000m handicap'!$C$2:$I$45,7,FALSE))</f>
        <v>97.37</v>
      </c>
      <c r="G44" s="68">
        <f>IF(ISNA(VLOOKUP($A44,'Peter Moor 2000m'!$C$2:$C$46,1,FALSE)),0,VLOOKUP($A44,'Peter Moor 2000m'!$C$2:$I$46,7,FALSE))</f>
        <v>0</v>
      </c>
      <c r="H44" s="68">
        <f>IF(ISNA(VLOOKUP($A44,'2 Bridges Relay'!$E$2:$E$31,1,FALSE)),0,VLOOKUP($A44,'2 Bridges Relay'!$E$2:$G$31,3,FALSE))</f>
        <v>0</v>
      </c>
      <c r="I44" s="68">
        <f>IF(ISNA(VLOOKUP($A44,'10 km'!$B$2:$B$42,1,FALSE)),0,VLOOKUP($A44,'10 km'!$B$2:$D$42,3,FALSE))</f>
        <v>0</v>
      </c>
      <c r="J44" s="68">
        <f>IF(ISNA(VLOOKUP($A44,'KL handicap'!$C$2:$C$26,1,FALSE)),0,VLOOKUP($A44,'KL handicap'!$C$2:$I$26,7,FALSE))</f>
        <v>0</v>
      </c>
      <c r="K44" s="68">
        <f>IF(ISNA(VLOOKUP($A44,'Max Howard Tan handicap'!$C$2:$C$24,1,FALSE)),0,VLOOKUP($A44,'Max Howard Tan handicap'!$C$2:$I$24,7,FALSE))</f>
        <v>0</v>
      </c>
      <c r="L44" s="95">
        <f>IF(ISNA(VLOOKUP($A44,parkrun!$B$2:$H$42,1,FALSE)),0,VLOOKUP($A44,parkrun!$B$2:$H$42,7,FALSE))</f>
        <v>0</v>
      </c>
      <c r="M44" s="69">
        <f t="shared" si="0"/>
        <v>197.37</v>
      </c>
      <c r="N44" s="77">
        <f t="shared" si="1"/>
        <v>2</v>
      </c>
      <c r="O44" s="70">
        <f t="shared" si="2"/>
        <v>0</v>
      </c>
      <c r="P44" s="70">
        <f t="shared" si="3"/>
        <v>197.37</v>
      </c>
      <c r="Q44" s="25">
        <f t="shared" si="4"/>
        <v>40</v>
      </c>
      <c r="R44" s="26">
        <f t="shared" si="5"/>
        <v>40</v>
      </c>
      <c r="T44" s="148">
        <v>28723</v>
      </c>
      <c r="U44" s="61"/>
      <c r="V44" s="46"/>
    </row>
    <row r="45" spans="1:22" x14ac:dyDescent="0.2">
      <c r="A45" s="38" t="s">
        <v>71</v>
      </c>
      <c r="B45" s="88" t="s">
        <v>32</v>
      </c>
      <c r="C45" s="67">
        <f>IF(ISNA(VLOOKUP($A45,'5M''s'!$D$2:$D$43,1,FALSE)),0,VLOOKUP($A45,'5M''s'!$D$2:$E$43,2,FALSE))</f>
        <v>77.78</v>
      </c>
      <c r="D45" s="95">
        <f>IF(ISNA(VLOOKUP($A45,'Mile handicap'!$C$2:$C$50,1,FALSE)),0,VLOOKUP($A45,'Mile handicap'!$C$2:$I$50,7,FALSE))</f>
        <v>71.430000000000007</v>
      </c>
      <c r="E45" s="68">
        <f>IF(ISNA(VLOOKUP($A45,'3000m handicap'!$C$2:$C$52,1,FALSE)),0,VLOOKUP($A45,'3000m handicap'!$C$2:$I$52,7,FALSE))</f>
        <v>0</v>
      </c>
      <c r="F45" s="68">
        <f>IF(ISNA(VLOOKUP($A45,'5000m handicap'!$C$2:$C$45,1,FALSE)),0,VLOOKUP($A45,'5000m handicap'!$C$2:$I$45,7,FALSE))</f>
        <v>0</v>
      </c>
      <c r="G45" s="68">
        <f>IF(ISNA(VLOOKUP($A45,'Peter Moor 2000m'!$C$2:$C$46,1,FALSE)),0,VLOOKUP($A45,'Peter Moor 2000m'!$C$2:$I$46,7,FALSE))</f>
        <v>5.13</v>
      </c>
      <c r="H45" s="68">
        <f>IF(ISNA(VLOOKUP($A45,'2 Bridges Relay'!$E$2:$E$31,1,FALSE)),0,VLOOKUP($A45,'2 Bridges Relay'!$E$2:$G$31,3,FALSE))</f>
        <v>0</v>
      </c>
      <c r="I45" s="68">
        <f>IF(ISNA(VLOOKUP($A45,'10 km'!$B$2:$B$42,1,FALSE)),0,VLOOKUP($A45,'10 km'!$B$2:$D$42,3,FALSE))</f>
        <v>39.020000000000003</v>
      </c>
      <c r="J45" s="68">
        <f>IF(ISNA(VLOOKUP($A45,'KL handicap'!$C$2:$C$26,1,FALSE)),0,VLOOKUP($A45,'KL handicap'!$C$2:$I$26,7,FALSE))</f>
        <v>0</v>
      </c>
      <c r="K45" s="68">
        <f>IF(ISNA(VLOOKUP($A45,'Max Howard Tan handicap'!$C$2:$C$24,1,FALSE)),0,VLOOKUP($A45,'Max Howard Tan handicap'!$C$2:$I$24,7,FALSE))</f>
        <v>0</v>
      </c>
      <c r="L45" s="95">
        <f>IF(ISNA(VLOOKUP($A45,parkrun!$B$2:$H$42,1,FALSE)),0,VLOOKUP($A45,parkrun!$B$2:$H$42,7,FALSE))</f>
        <v>0</v>
      </c>
      <c r="M45" s="69">
        <f t="shared" si="0"/>
        <v>193.36</v>
      </c>
      <c r="N45" s="77">
        <f t="shared" si="1"/>
        <v>4</v>
      </c>
      <c r="O45" s="70">
        <f t="shared" si="2"/>
        <v>0</v>
      </c>
      <c r="P45" s="70">
        <f t="shared" si="3"/>
        <v>193.36</v>
      </c>
      <c r="Q45" s="25">
        <f t="shared" si="4"/>
        <v>41</v>
      </c>
      <c r="R45" s="26">
        <f t="shared" si="5"/>
        <v>41</v>
      </c>
      <c r="T45" s="148">
        <v>30605</v>
      </c>
      <c r="U45" s="61"/>
      <c r="V45" s="46"/>
    </row>
    <row r="46" spans="1:22" x14ac:dyDescent="0.2">
      <c r="A46" s="38" t="s">
        <v>183</v>
      </c>
      <c r="B46" s="88" t="s">
        <v>33</v>
      </c>
      <c r="C46" s="67">
        <f>IF(ISNA(VLOOKUP($A46,'5M''s'!$D$2:$D$43,1,FALSE)),0,VLOOKUP($A46,'5M''s'!$D$2:$E$43,2,FALSE))</f>
        <v>0</v>
      </c>
      <c r="D46" s="95">
        <f>IF(ISNA(VLOOKUP($A46,'Mile handicap'!$C$2:$C$50,1,FALSE)),0,VLOOKUP($A46,'Mile handicap'!$C$2:$I$50,7,FALSE))</f>
        <v>90.48</v>
      </c>
      <c r="E46" s="68">
        <f>IF(ISNA(VLOOKUP($A46,'3000m handicap'!$C$2:$C$52,1,FALSE)),0,VLOOKUP($A46,'3000m handicap'!$C$2:$I$52,7,FALSE))</f>
        <v>0</v>
      </c>
      <c r="F46" s="68">
        <f>IF(ISNA(VLOOKUP($A46,'5000m handicap'!$C$2:$C$45,1,FALSE)),0,VLOOKUP($A46,'5000m handicap'!$C$2:$I$45,7,FALSE))</f>
        <v>0</v>
      </c>
      <c r="G46" s="68">
        <f>IF(ISNA(VLOOKUP($A46,'Peter Moor 2000m'!$C$2:$C$46,1,FALSE)),0,VLOOKUP($A46,'Peter Moor 2000m'!$C$2:$I$46,7,FALSE))</f>
        <v>0</v>
      </c>
      <c r="H46" s="140">
        <f>IF(ISNA(VLOOKUP($A46,'2 Bridges Relay'!$E$2:$E$31,1,FALSE)),0,VLOOKUP($A46,'2 Bridges Relay'!$E$2:$G$31,3,FALSE))</f>
        <v>100</v>
      </c>
      <c r="I46" s="68">
        <f>IF(ISNA(VLOOKUP($A46,'10 km'!$B$2:$B$42,1,FALSE)),0,VLOOKUP($A46,'10 km'!$B$2:$D$42,3,FALSE))</f>
        <v>0</v>
      </c>
      <c r="J46" s="68">
        <f>IF(ISNA(VLOOKUP($A46,'KL handicap'!$C$2:$C$26,1,FALSE)),0,VLOOKUP($A46,'KL handicap'!$C$2:$I$26,7,FALSE))</f>
        <v>0</v>
      </c>
      <c r="K46" s="68">
        <f>IF(ISNA(VLOOKUP($A46,'Max Howard Tan handicap'!$C$2:$C$24,1,FALSE)),0,VLOOKUP($A46,'Max Howard Tan handicap'!$C$2:$I$24,7,FALSE))</f>
        <v>0</v>
      </c>
      <c r="L46" s="95">
        <f>IF(ISNA(VLOOKUP($A46,parkrun!$B$2:$H$42,1,FALSE)),0,VLOOKUP($A46,parkrun!$B$2:$H$42,7,FALSE))</f>
        <v>0</v>
      </c>
      <c r="M46" s="69">
        <f t="shared" si="0"/>
        <v>190.48000000000002</v>
      </c>
      <c r="N46" s="77">
        <f t="shared" si="1"/>
        <v>2</v>
      </c>
      <c r="O46" s="70">
        <f t="shared" si="2"/>
        <v>0</v>
      </c>
      <c r="P46" s="70">
        <f t="shared" si="3"/>
        <v>190.48000000000002</v>
      </c>
      <c r="Q46" s="25">
        <f t="shared" si="4"/>
        <v>42</v>
      </c>
      <c r="R46" s="26">
        <f t="shared" si="5"/>
        <v>42</v>
      </c>
      <c r="T46" s="148">
        <v>29941</v>
      </c>
      <c r="U46" s="61"/>
      <c r="V46" s="46"/>
    </row>
    <row r="47" spans="1:22" x14ac:dyDescent="0.2">
      <c r="A47" s="38" t="s">
        <v>132</v>
      </c>
      <c r="B47" s="88" t="s">
        <v>33</v>
      </c>
      <c r="C47" s="67">
        <f>IF(ISNA(VLOOKUP($A47,'5M''s'!$D$2:$D$43,1,FALSE)),0,VLOOKUP($A47,'5M''s'!$D$2:$E$43,2,FALSE))</f>
        <v>0</v>
      </c>
      <c r="D47" s="95">
        <f>IF(ISNA(VLOOKUP($A47,'Mile handicap'!$C$2:$C$50,1,FALSE)),0,VLOOKUP($A47,'Mile handicap'!$C$2:$I$50,7,FALSE))</f>
        <v>0</v>
      </c>
      <c r="E47" s="68">
        <f>IF(ISNA(VLOOKUP($A47,'3000m handicap'!$C$2:$C$52,1,FALSE)),0,VLOOKUP($A47,'3000m handicap'!$C$2:$I$52,7,FALSE))</f>
        <v>0</v>
      </c>
      <c r="F47" s="68">
        <f>IF(ISNA(VLOOKUP($A47,'5000m handicap'!$C$2:$C$45,1,FALSE)),0,VLOOKUP($A47,'5000m handicap'!$C$2:$I$45,7,FALSE))</f>
        <v>0</v>
      </c>
      <c r="G47" s="68">
        <f>IF(ISNA(VLOOKUP($A47,'Peter Moor 2000m'!$C$2:$C$46,1,FALSE)),0,VLOOKUP($A47,'Peter Moor 2000m'!$C$2:$I$46,7,FALSE))</f>
        <v>84.62</v>
      </c>
      <c r="H47" s="68">
        <f>IF(ISNA(VLOOKUP($A47,'2 Bridges Relay'!$E$2:$E$31,1,FALSE)),0,VLOOKUP($A47,'2 Bridges Relay'!$E$2:$G$31,3,FALSE))</f>
        <v>0</v>
      </c>
      <c r="I47" s="68">
        <f>IF(ISNA(VLOOKUP($A47,'10 km'!$B$2:$B$42,1,FALSE)),0,VLOOKUP($A47,'10 km'!$B$2:$D$42,3,FALSE))</f>
        <v>0</v>
      </c>
      <c r="J47" s="140">
        <f>IF(ISNA(VLOOKUP($A47,'KL handicap'!$C$2:$C$26,1,FALSE)),0,VLOOKUP($A47,'KL handicap'!$C$2:$I$26,7,FALSE))</f>
        <v>100</v>
      </c>
      <c r="K47" s="68">
        <f>IF(ISNA(VLOOKUP($A47,'Max Howard Tan handicap'!$C$2:$C$24,1,FALSE)),0,VLOOKUP($A47,'Max Howard Tan handicap'!$C$2:$I$24,7,FALSE))</f>
        <v>0</v>
      </c>
      <c r="L47" s="95">
        <f>IF(ISNA(VLOOKUP($A47,parkrun!$B$2:$H$42,1,FALSE)),0,VLOOKUP($A47,parkrun!$B$2:$H$42,7,FALSE))</f>
        <v>0</v>
      </c>
      <c r="M47" s="69">
        <f t="shared" si="0"/>
        <v>184.62</v>
      </c>
      <c r="N47" s="77">
        <f t="shared" si="1"/>
        <v>2</v>
      </c>
      <c r="O47" s="70">
        <f t="shared" si="2"/>
        <v>0</v>
      </c>
      <c r="P47" s="70">
        <f t="shared" si="3"/>
        <v>184.62</v>
      </c>
      <c r="Q47" s="25">
        <f t="shared" si="4"/>
        <v>43</v>
      </c>
      <c r="R47" s="26">
        <f t="shared" si="5"/>
        <v>43</v>
      </c>
      <c r="T47" s="148">
        <v>30763</v>
      </c>
      <c r="U47" s="61"/>
      <c r="V47" s="46"/>
    </row>
    <row r="48" spans="1:22" x14ac:dyDescent="0.2">
      <c r="A48" s="38" t="s">
        <v>131</v>
      </c>
      <c r="B48" s="88" t="s">
        <v>33</v>
      </c>
      <c r="C48" s="67">
        <f>IF(ISNA(VLOOKUP($A48,'5M''s'!$D$2:$D$43,1,FALSE)),0,VLOOKUP($A48,'5M''s'!$D$2:$E$43,2,FALSE))</f>
        <v>72.22</v>
      </c>
      <c r="D48" s="95">
        <f>IF(ISNA(VLOOKUP($A48,'Mile handicap'!$C$2:$C$50,1,FALSE)),0,VLOOKUP($A48,'Mile handicap'!$C$2:$I$50,7,FALSE))</f>
        <v>11.9</v>
      </c>
      <c r="E48" s="68">
        <f>IF(ISNA(VLOOKUP($A48,'3000m handicap'!$C$2:$C$52,1,FALSE)),0,VLOOKUP($A48,'3000m handicap'!$C$2:$I$52,7,FALSE))</f>
        <v>20.93</v>
      </c>
      <c r="F48" s="68">
        <f>IF(ISNA(VLOOKUP($A48,'5000m handicap'!$C$2:$C$45,1,FALSE)),0,VLOOKUP($A48,'5000m handicap'!$C$2:$I$45,7,FALSE))</f>
        <v>36.840000000000003</v>
      </c>
      <c r="G48" s="68">
        <f>IF(ISNA(VLOOKUP($A48,'Peter Moor 2000m'!$C$2:$C$46,1,FALSE)),0,VLOOKUP($A48,'Peter Moor 2000m'!$C$2:$I$46,7,FALSE))</f>
        <v>0</v>
      </c>
      <c r="H48" s="68">
        <f>IF(ISNA(VLOOKUP($A48,'2 Bridges Relay'!$E$2:$E$31,1,FALSE)),0,VLOOKUP($A48,'2 Bridges Relay'!$E$2:$G$31,3,FALSE))</f>
        <v>0</v>
      </c>
      <c r="I48" s="68">
        <f>IF(ISNA(VLOOKUP($A48,'10 km'!$B$2:$B$42,1,FALSE)),0,VLOOKUP($A48,'10 km'!$B$2:$D$42,3,FALSE))</f>
        <v>0</v>
      </c>
      <c r="J48" s="68">
        <f>IF(ISNA(VLOOKUP($A48,'KL handicap'!$C$2:$C$26,1,FALSE)),0,VLOOKUP($A48,'KL handicap'!$C$2:$I$26,7,FALSE))</f>
        <v>42.11</v>
      </c>
      <c r="K48" s="68">
        <f>IF(ISNA(VLOOKUP($A48,'Max Howard Tan handicap'!$C$2:$C$24,1,FALSE)),0,VLOOKUP($A48,'Max Howard Tan handicap'!$C$2:$I$24,7,FALSE))</f>
        <v>0</v>
      </c>
      <c r="L48" s="95">
        <f>IF(ISNA(VLOOKUP($A48,parkrun!$B$2:$H$42,1,FALSE)),0,VLOOKUP($A48,parkrun!$B$2:$H$42,7,FALSE))</f>
        <v>0</v>
      </c>
      <c r="M48" s="69">
        <f t="shared" si="0"/>
        <v>184</v>
      </c>
      <c r="N48" s="77">
        <f t="shared" si="1"/>
        <v>5</v>
      </c>
      <c r="O48" s="70">
        <f t="shared" si="2"/>
        <v>0</v>
      </c>
      <c r="P48" s="70">
        <f t="shared" si="3"/>
        <v>184</v>
      </c>
      <c r="Q48" s="25">
        <f t="shared" si="4"/>
        <v>44</v>
      </c>
      <c r="R48" s="26">
        <f t="shared" si="5"/>
        <v>44</v>
      </c>
      <c r="T48" s="148">
        <v>29009</v>
      </c>
      <c r="U48" s="61"/>
      <c r="V48" s="46"/>
    </row>
    <row r="49" spans="1:22" x14ac:dyDescent="0.2">
      <c r="A49" s="38" t="s">
        <v>283</v>
      </c>
      <c r="B49" s="88" t="s">
        <v>33</v>
      </c>
      <c r="C49" s="67">
        <f>IF(ISNA(VLOOKUP($A49,'5M''s'!$D$2:$D$43,1,FALSE)),0,VLOOKUP($A49,'5M''s'!$D$2:$E$43,2,FALSE))</f>
        <v>0</v>
      </c>
      <c r="D49" s="95">
        <f>IF(ISNA(VLOOKUP($A49,'Mile handicap'!$C$2:$C$50,1,FALSE)),0,VLOOKUP($A49,'Mile handicap'!$C$2:$I$50,7,FALSE))</f>
        <v>0</v>
      </c>
      <c r="E49" s="68">
        <f>IF(ISNA(VLOOKUP($A49,'3000m handicap'!$C$2:$C$52,1,FALSE)),0,VLOOKUP($A49,'3000m handicap'!$C$2:$I$52,7,FALSE))</f>
        <v>95.35</v>
      </c>
      <c r="F49" s="68">
        <f>IF(ISNA(VLOOKUP($A49,'5000m handicap'!$C$2:$C$45,1,FALSE)),0,VLOOKUP($A49,'5000m handicap'!$C$2:$I$45,7,FALSE))</f>
        <v>13.16</v>
      </c>
      <c r="G49" s="68">
        <f>IF(ISNA(VLOOKUP($A49,'Peter Moor 2000m'!$C$2:$C$46,1,FALSE)),0,VLOOKUP($A49,'Peter Moor 2000m'!$C$2:$I$46,7,FALSE))</f>
        <v>0</v>
      </c>
      <c r="H49" s="68">
        <f>IF(ISNA(VLOOKUP($A49,'2 Bridges Relay'!$E$2:$E$31,1,FALSE)),0,VLOOKUP($A49,'2 Bridges Relay'!$E$2:$G$31,3,FALSE))</f>
        <v>0</v>
      </c>
      <c r="I49" s="68">
        <f>IF(ISNA(VLOOKUP($A49,'10 km'!$B$2:$B$42,1,FALSE)),0,VLOOKUP($A49,'10 km'!$B$2:$D$42,3,FALSE))</f>
        <v>41.46</v>
      </c>
      <c r="J49" s="68">
        <f>IF(ISNA(VLOOKUP($A49,'KL handicap'!$C$2:$C$26,1,FALSE)),0,VLOOKUP($A49,'KL handicap'!$C$2:$I$26,7,FALSE))</f>
        <v>0</v>
      </c>
      <c r="K49" s="68">
        <f>IF(ISNA(VLOOKUP($A49,'Max Howard Tan handicap'!$C$2:$C$24,1,FALSE)),0,VLOOKUP($A49,'Max Howard Tan handicap'!$C$2:$I$24,7,FALSE))</f>
        <v>0</v>
      </c>
      <c r="L49" s="95">
        <f>IF(ISNA(VLOOKUP($A49,parkrun!$B$2:$H$42,1,FALSE)),0,VLOOKUP($A49,parkrun!$B$2:$H$42,7,FALSE))</f>
        <v>31.71</v>
      </c>
      <c r="M49" s="69">
        <f t="shared" si="0"/>
        <v>181.68</v>
      </c>
      <c r="N49" s="77">
        <f t="shared" si="1"/>
        <v>4</v>
      </c>
      <c r="O49" s="70">
        <f t="shared" si="2"/>
        <v>0</v>
      </c>
      <c r="P49" s="70">
        <f t="shared" si="3"/>
        <v>181.68</v>
      </c>
      <c r="Q49" s="25">
        <f t="shared" si="4"/>
        <v>45</v>
      </c>
      <c r="R49" s="26">
        <f t="shared" si="5"/>
        <v>45</v>
      </c>
      <c r="T49" s="148">
        <v>27080</v>
      </c>
      <c r="U49" s="61"/>
      <c r="V49" s="46"/>
    </row>
    <row r="50" spans="1:22" x14ac:dyDescent="0.2">
      <c r="A50" s="38" t="s">
        <v>108</v>
      </c>
      <c r="B50" s="88" t="s">
        <v>33</v>
      </c>
      <c r="C50" s="67">
        <f>IF(ISNA(VLOOKUP($A50,'5M''s'!$D$2:$D$43,1,FALSE)),0,VLOOKUP($A50,'5M''s'!$D$2:$E$43,2,FALSE))</f>
        <v>0</v>
      </c>
      <c r="D50" s="95">
        <f>IF(ISNA(VLOOKUP($A50,'Mile handicap'!$C$2:$C$50,1,FALSE)),0,VLOOKUP($A50,'Mile handicap'!$C$2:$I$50,7,FALSE))</f>
        <v>21.43</v>
      </c>
      <c r="E50" s="68">
        <f>IF(ISNA(VLOOKUP($A50,'3000m handicap'!$C$2:$C$52,1,FALSE)),0,VLOOKUP($A50,'3000m handicap'!$C$2:$I$52,7,FALSE))</f>
        <v>0</v>
      </c>
      <c r="F50" s="68">
        <f>IF(ISNA(VLOOKUP($A50,'5000m handicap'!$C$2:$C$45,1,FALSE)),0,VLOOKUP($A50,'5000m handicap'!$C$2:$I$45,7,FALSE))</f>
        <v>60.53</v>
      </c>
      <c r="G50" s="68">
        <f>IF(ISNA(VLOOKUP($A50,'Peter Moor 2000m'!$C$2:$C$46,1,FALSE)),0,VLOOKUP($A50,'Peter Moor 2000m'!$C$2:$I$46,7,FALSE))</f>
        <v>92.31</v>
      </c>
      <c r="H50" s="68">
        <f>IF(ISNA(VLOOKUP($A50,'2 Bridges Relay'!$E$2:$E$31,1,FALSE)),0,VLOOKUP($A50,'2 Bridges Relay'!$E$2:$G$31,3,FALSE))</f>
        <v>0</v>
      </c>
      <c r="I50" s="68">
        <f>IF(ISNA(VLOOKUP($A50,'10 km'!$B$2:$B$42,1,FALSE)),0,VLOOKUP($A50,'10 km'!$B$2:$D$42,3,FALSE))</f>
        <v>0</v>
      </c>
      <c r="J50" s="68">
        <f>IF(ISNA(VLOOKUP($A50,'KL handicap'!$C$2:$C$26,1,FALSE)),0,VLOOKUP($A50,'KL handicap'!$C$2:$I$26,7,FALSE))</f>
        <v>0</v>
      </c>
      <c r="K50" s="68">
        <f>IF(ISNA(VLOOKUP($A50,'Max Howard Tan handicap'!$C$2:$C$24,1,FALSE)),0,VLOOKUP($A50,'Max Howard Tan handicap'!$C$2:$I$24,7,FALSE))</f>
        <v>0</v>
      </c>
      <c r="L50" s="95">
        <f>IF(ISNA(VLOOKUP($A50,parkrun!$B$2:$H$42,1,FALSE)),0,VLOOKUP($A50,parkrun!$B$2:$H$42,7,FALSE))</f>
        <v>0</v>
      </c>
      <c r="M50" s="69">
        <f t="shared" si="0"/>
        <v>174.27</v>
      </c>
      <c r="N50" s="77">
        <f t="shared" si="1"/>
        <v>3</v>
      </c>
      <c r="O50" s="70">
        <f t="shared" si="2"/>
        <v>0</v>
      </c>
      <c r="P50" s="70">
        <f t="shared" si="3"/>
        <v>174.27</v>
      </c>
      <c r="Q50" s="25">
        <f t="shared" si="4"/>
        <v>46</v>
      </c>
      <c r="R50" s="26">
        <f t="shared" si="5"/>
        <v>46</v>
      </c>
      <c r="T50" s="148">
        <v>26072</v>
      </c>
      <c r="U50" s="61"/>
      <c r="V50" s="46"/>
    </row>
    <row r="51" spans="1:22" x14ac:dyDescent="0.2">
      <c r="A51" s="38" t="s">
        <v>164</v>
      </c>
      <c r="B51" s="88" t="s">
        <v>32</v>
      </c>
      <c r="C51" s="67">
        <f>IF(ISNA(VLOOKUP($A51,'5M''s'!$D$2:$D$43,1,FALSE)),0,VLOOKUP($A51,'5M''s'!$D$2:$E$43,2,FALSE))</f>
        <v>0</v>
      </c>
      <c r="D51" s="95">
        <f>IF(ISNA(VLOOKUP($A51,'Mile handicap'!$C$2:$C$50,1,FALSE)),0,VLOOKUP($A51,'Mile handicap'!$C$2:$I$50,7,FALSE))</f>
        <v>0</v>
      </c>
      <c r="E51" s="68">
        <f>IF(ISNA(VLOOKUP($A51,'3000m handicap'!$C$2:$C$52,1,FALSE)),0,VLOOKUP($A51,'3000m handicap'!$C$2:$I$52,7,FALSE))</f>
        <v>0</v>
      </c>
      <c r="F51" s="68">
        <f>IF(ISNA(VLOOKUP($A51,'5000m handicap'!$C$2:$C$45,1,FALSE)),0,VLOOKUP($A51,'5000m handicap'!$C$2:$I$45,7,FALSE))</f>
        <v>0</v>
      </c>
      <c r="G51" s="68">
        <f>IF(ISNA(VLOOKUP($A51,'Peter Moor 2000m'!$C$2:$C$46,1,FALSE)),0,VLOOKUP($A51,'Peter Moor 2000m'!$C$2:$I$46,7,FALSE))</f>
        <v>0</v>
      </c>
      <c r="H51" s="68">
        <f>IF(ISNA(VLOOKUP($A51,'2 Bridges Relay'!$E$2:$E$31,1,FALSE)),0,VLOOKUP($A51,'2 Bridges Relay'!$E$2:$G$31,3,FALSE))</f>
        <v>0</v>
      </c>
      <c r="I51" s="68">
        <f>IF(ISNA(VLOOKUP($A51,'10 km'!$B$2:$B$42,1,FALSE)),0,VLOOKUP($A51,'10 km'!$B$2:$D$42,3,FALSE))</f>
        <v>0</v>
      </c>
      <c r="J51" s="68">
        <f>IF(ISNA(VLOOKUP($A51,'KL handicap'!$C$2:$C$26,1,FALSE)),0,VLOOKUP($A51,'KL handicap'!$C$2:$I$26,7,FALSE))</f>
        <v>0</v>
      </c>
      <c r="K51" s="140">
        <f>IF(ISNA(VLOOKUP($A51,'Max Howard Tan handicap'!$C$2:$C$24,1,FALSE)),0,VLOOKUP($A51,'Max Howard Tan handicap'!$C$2:$I$24,7,FALSE))</f>
        <v>100</v>
      </c>
      <c r="L51" s="95">
        <f>IF(ISNA(VLOOKUP($A51,parkrun!$B$2:$H$42,1,FALSE)),0,VLOOKUP($A51,parkrun!$B$2:$H$42,7,FALSE))</f>
        <v>73.17</v>
      </c>
      <c r="M51" s="69">
        <f t="shared" si="0"/>
        <v>173.17000000000002</v>
      </c>
      <c r="N51" s="77">
        <f t="shared" si="1"/>
        <v>2</v>
      </c>
      <c r="O51" s="70">
        <f t="shared" si="2"/>
        <v>0</v>
      </c>
      <c r="P51" s="70">
        <f t="shared" si="3"/>
        <v>173.17000000000002</v>
      </c>
      <c r="Q51" s="25">
        <f t="shared" si="4"/>
        <v>47</v>
      </c>
      <c r="R51" s="26">
        <f t="shared" si="5"/>
        <v>47</v>
      </c>
      <c r="T51" s="148">
        <v>25984</v>
      </c>
      <c r="U51" s="61"/>
      <c r="V51" s="46"/>
    </row>
    <row r="52" spans="1:22" x14ac:dyDescent="0.2">
      <c r="A52" s="38" t="s">
        <v>70</v>
      </c>
      <c r="B52" s="88" t="s">
        <v>32</v>
      </c>
      <c r="C52" s="67">
        <f>IF(ISNA(VLOOKUP($A52,'5M''s'!$D$2:$D$43,1,FALSE)),0,VLOOKUP($A52,'5M''s'!$D$2:$E$43,2,FALSE))</f>
        <v>0</v>
      </c>
      <c r="D52" s="95">
        <f>IF(ISNA(VLOOKUP($A52,'Mile handicap'!$C$2:$C$50,1,FALSE)),0,VLOOKUP($A52,'Mile handicap'!$C$2:$I$50,7,FALSE))</f>
        <v>0</v>
      </c>
      <c r="E52" s="68">
        <f>IF(ISNA(VLOOKUP($A52,'3000m handicap'!$C$2:$C$52,1,FALSE)),0,VLOOKUP($A52,'3000m handicap'!$C$2:$I$52,7,FALSE))</f>
        <v>0</v>
      </c>
      <c r="F52" s="68">
        <f>IF(ISNA(VLOOKUP($A52,'5000m handicap'!$C$2:$C$45,1,FALSE)),0,VLOOKUP($A52,'5000m handicap'!$C$2:$I$45,7,FALSE))</f>
        <v>0</v>
      </c>
      <c r="G52" s="68">
        <f>IF(ISNA(VLOOKUP($A52,'Peter Moor 2000m'!$C$2:$C$46,1,FALSE)),0,VLOOKUP($A52,'Peter Moor 2000m'!$C$2:$I$46,7,FALSE))</f>
        <v>0</v>
      </c>
      <c r="H52" s="68">
        <f>IF(ISNA(VLOOKUP($A52,'2 Bridges Relay'!$E$2:$E$31,1,FALSE)),0,VLOOKUP($A52,'2 Bridges Relay'!$E$2:$G$31,3,FALSE))</f>
        <v>0</v>
      </c>
      <c r="I52" s="68">
        <f>IF(ISNA(VLOOKUP($A52,'10 km'!$B$2:$B$42,1,FALSE)),0,VLOOKUP($A52,'10 km'!$B$2:$D$42,3,FALSE))</f>
        <v>0</v>
      </c>
      <c r="J52" s="68">
        <f>IF(ISNA(VLOOKUP($A52,'KL handicap'!$C$2:$C$26,1,FALSE)),0,VLOOKUP($A52,'KL handicap'!$C$2:$I$26,7,FALSE))</f>
        <v>0</v>
      </c>
      <c r="K52" s="68">
        <f>IF(ISNA(VLOOKUP($A52,'Max Howard Tan handicap'!$C$2:$C$24,1,FALSE)),0,VLOOKUP($A52,'Max Howard Tan handicap'!$C$2:$I$24,7,FALSE))</f>
        <v>94.74</v>
      </c>
      <c r="L52" s="95">
        <f>IF(ISNA(VLOOKUP($A52,parkrun!$B$2:$H$42,1,FALSE)),0,VLOOKUP($A52,parkrun!$B$2:$H$42,7,FALSE))</f>
        <v>75.61</v>
      </c>
      <c r="M52" s="69">
        <f t="shared" si="0"/>
        <v>170.35</v>
      </c>
      <c r="N52" s="77">
        <f t="shared" si="1"/>
        <v>2</v>
      </c>
      <c r="O52" s="70">
        <f t="shared" si="2"/>
        <v>0</v>
      </c>
      <c r="P52" s="70">
        <f t="shared" si="3"/>
        <v>170.35</v>
      </c>
      <c r="Q52" s="25">
        <f t="shared" si="4"/>
        <v>48</v>
      </c>
      <c r="R52" s="26">
        <f t="shared" si="5"/>
        <v>48</v>
      </c>
      <c r="T52" s="148">
        <v>28607</v>
      </c>
      <c r="U52" s="61"/>
      <c r="V52" s="46"/>
    </row>
    <row r="53" spans="1:22" x14ac:dyDescent="0.2">
      <c r="A53" s="38" t="s">
        <v>191</v>
      </c>
      <c r="B53" s="88" t="s">
        <v>33</v>
      </c>
      <c r="C53" s="67">
        <f>IF(ISNA(VLOOKUP($A53,'5M''s'!$D$2:$D$43,1,FALSE)),0,VLOOKUP($A53,'5M''s'!$D$2:$E$43,2,FALSE))</f>
        <v>0</v>
      </c>
      <c r="D53" s="95">
        <f>IF(ISNA(VLOOKUP($A53,'Mile handicap'!$C$2:$C$50,1,FALSE)),0,VLOOKUP($A53,'Mile handicap'!$C$2:$I$50,7,FALSE))</f>
        <v>0</v>
      </c>
      <c r="E53" s="68">
        <f>IF(ISNA(VLOOKUP($A53,'3000m handicap'!$C$2:$C$52,1,FALSE)),0,VLOOKUP($A53,'3000m handicap'!$C$2:$I$52,7,FALSE))</f>
        <v>76.739999999999995</v>
      </c>
      <c r="F53" s="68">
        <f>IF(ISNA(VLOOKUP($A53,'5000m handicap'!$C$2:$C$45,1,FALSE)),0,VLOOKUP($A53,'5000m handicap'!$C$2:$I$45,7,FALSE))</f>
        <v>0</v>
      </c>
      <c r="G53" s="68">
        <f>IF(ISNA(VLOOKUP($A53,'Peter Moor 2000m'!$C$2:$C$46,1,FALSE)),0,VLOOKUP($A53,'Peter Moor 2000m'!$C$2:$I$46,7,FALSE))</f>
        <v>0</v>
      </c>
      <c r="H53" s="68">
        <f>IF(ISNA(VLOOKUP($A53,'2 Bridges Relay'!$E$2:$E$31,1,FALSE)),0,VLOOKUP($A53,'2 Bridges Relay'!$E$2:$G$31,3,FALSE))</f>
        <v>0</v>
      </c>
      <c r="I53" s="68">
        <f>IF(ISNA(VLOOKUP($A53,'10 km'!$B$2:$B$42,1,FALSE)),0,VLOOKUP($A53,'10 km'!$B$2:$D$42,3,FALSE))</f>
        <v>92.68</v>
      </c>
      <c r="J53" s="68">
        <f>IF(ISNA(VLOOKUP($A53,'KL handicap'!$C$2:$C$26,1,FALSE)),0,VLOOKUP($A53,'KL handicap'!$C$2:$I$26,7,FALSE))</f>
        <v>0</v>
      </c>
      <c r="K53" s="68">
        <f>IF(ISNA(VLOOKUP($A53,'Max Howard Tan handicap'!$C$2:$C$24,1,FALSE)),0,VLOOKUP($A53,'Max Howard Tan handicap'!$C$2:$I$24,7,FALSE))</f>
        <v>0</v>
      </c>
      <c r="L53" s="95">
        <f>IF(ISNA(VLOOKUP($A53,parkrun!$B$2:$H$42,1,FALSE)),0,VLOOKUP($A53,parkrun!$B$2:$H$42,7,FALSE))</f>
        <v>0</v>
      </c>
      <c r="M53" s="69">
        <f t="shared" si="0"/>
        <v>169.42000000000002</v>
      </c>
      <c r="N53" s="77">
        <f t="shared" si="1"/>
        <v>2</v>
      </c>
      <c r="O53" s="70">
        <f t="shared" si="2"/>
        <v>0</v>
      </c>
      <c r="P53" s="70">
        <f t="shared" si="3"/>
        <v>169.42000000000002</v>
      </c>
      <c r="Q53" s="25">
        <f t="shared" si="4"/>
        <v>49</v>
      </c>
      <c r="R53" s="26">
        <f t="shared" si="5"/>
        <v>49</v>
      </c>
      <c r="T53" s="148">
        <v>28709</v>
      </c>
      <c r="U53" s="61"/>
      <c r="V53" s="46"/>
    </row>
    <row r="54" spans="1:22" x14ac:dyDescent="0.2">
      <c r="A54" s="38" t="s">
        <v>321</v>
      </c>
      <c r="B54" s="88" t="s">
        <v>32</v>
      </c>
      <c r="C54" s="67">
        <f>IF(ISNA(VLOOKUP($A54,'5M''s'!$D$2:$D$43,1,FALSE)),0,VLOOKUP($A54,'5M''s'!$D$2:$E$43,2,FALSE))</f>
        <v>0</v>
      </c>
      <c r="D54" s="95">
        <f>IF(ISNA(VLOOKUP($A54,'Mile handicap'!$C$2:$C$50,1,FALSE)),0,VLOOKUP($A54,'Mile handicap'!$C$2:$I$50,7,FALSE))</f>
        <v>0</v>
      </c>
      <c r="E54" s="68">
        <f>IF(ISNA(VLOOKUP($A54,'3000m handicap'!$C$2:$C$52,1,FALSE)),0,VLOOKUP($A54,'3000m handicap'!$C$2:$I$52,7,FALSE))</f>
        <v>0</v>
      </c>
      <c r="F54" s="68">
        <f>IF(ISNA(VLOOKUP($A54,'5000m handicap'!$C$2:$C$45,1,FALSE)),0,VLOOKUP($A54,'5000m handicap'!$C$2:$I$45,7,FALSE))</f>
        <v>0</v>
      </c>
      <c r="G54" s="68">
        <f>IF(ISNA(VLOOKUP($A54,'Peter Moor 2000m'!$C$2:$C$46,1,FALSE)),0,VLOOKUP($A54,'Peter Moor 2000m'!$C$2:$I$46,7,FALSE))</f>
        <v>0</v>
      </c>
      <c r="H54" s="68">
        <f>IF(ISNA(VLOOKUP($A54,'2 Bridges Relay'!$E$2:$E$31,1,FALSE)),0,VLOOKUP($A54,'2 Bridges Relay'!$E$2:$G$31,3,FALSE))</f>
        <v>0</v>
      </c>
      <c r="I54" s="68">
        <f>IF(ISNA(VLOOKUP($A54,'10 km'!$B$2:$B$42,1,FALSE)),0,VLOOKUP($A54,'10 km'!$B$2:$D$42,3,FALSE))</f>
        <v>63.41</v>
      </c>
      <c r="J54" s="68">
        <f>IF(ISNA(VLOOKUP($A54,'KL handicap'!$C$2:$C$26,1,FALSE)),0,VLOOKUP($A54,'KL handicap'!$C$2:$I$26,7,FALSE))</f>
        <v>0</v>
      </c>
      <c r="K54" s="68">
        <f>IF(ISNA(VLOOKUP($A54,'Max Howard Tan handicap'!$C$2:$C$24,1,FALSE)),0,VLOOKUP($A54,'Max Howard Tan handicap'!$C$2:$I$24,7,FALSE))</f>
        <v>0</v>
      </c>
      <c r="L54" s="95">
        <f>IF(ISNA(VLOOKUP($A54,parkrun!$B$2:$H$42,1,FALSE)),0,VLOOKUP($A54,parkrun!$B$2:$H$42,7,FALSE))</f>
        <v>97.56</v>
      </c>
      <c r="M54" s="69">
        <f t="shared" si="0"/>
        <v>160.97</v>
      </c>
      <c r="N54" s="77">
        <f t="shared" si="1"/>
        <v>2</v>
      </c>
      <c r="O54" s="70">
        <f t="shared" si="2"/>
        <v>0</v>
      </c>
      <c r="P54" s="70">
        <f t="shared" si="3"/>
        <v>160.97</v>
      </c>
      <c r="Q54" s="25">
        <f t="shared" si="4"/>
        <v>50</v>
      </c>
      <c r="R54" s="26">
        <f t="shared" si="5"/>
        <v>50</v>
      </c>
      <c r="T54" s="148">
        <v>24057</v>
      </c>
      <c r="U54" s="61"/>
      <c r="V54" s="46"/>
    </row>
    <row r="55" spans="1:22" x14ac:dyDescent="0.2">
      <c r="A55" s="38" t="s">
        <v>120</v>
      </c>
      <c r="B55" s="88" t="s">
        <v>32</v>
      </c>
      <c r="C55" s="67">
        <f>IF(ISNA(VLOOKUP($A55,'5M''s'!$D$2:$D$43,1,FALSE)),0,VLOOKUP($A55,'5M''s'!$D$2:$E$43,2,FALSE))</f>
        <v>0</v>
      </c>
      <c r="D55" s="129">
        <f>IF(ISNA(VLOOKUP($A55,'Mile handicap'!$C$2:$C$50,1,FALSE)),0,VLOOKUP($A55,'Mile handicap'!$C$2:$I$50,7,FALSE))</f>
        <v>61.9</v>
      </c>
      <c r="E55" s="68">
        <f>IF(ISNA(VLOOKUP($A55,'3000m handicap'!$C$2:$C$52,1,FALSE)),0,VLOOKUP($A55,'3000m handicap'!$C$2:$I$52,7,FALSE))</f>
        <v>0</v>
      </c>
      <c r="F55" s="68">
        <f>IF(ISNA(VLOOKUP($A55,'5000m handicap'!$C$2:$C$45,1,FALSE)),0,VLOOKUP($A55,'5000m handicap'!$C$2:$I$45,7,FALSE))</f>
        <v>0</v>
      </c>
      <c r="G55" s="68">
        <f>IF(ISNA(VLOOKUP($A55,'Peter Moor 2000m'!$C$2:$C$46,1,FALSE)),0,VLOOKUP($A55,'Peter Moor 2000m'!$C$2:$I$46,7,FALSE))</f>
        <v>97.44</v>
      </c>
      <c r="H55" s="68">
        <f>IF(ISNA(VLOOKUP($A55,'2 Bridges Relay'!$E$2:$E$31,1,FALSE)),0,VLOOKUP($A55,'2 Bridges Relay'!$E$2:$G$31,3,FALSE))</f>
        <v>0</v>
      </c>
      <c r="I55" s="68">
        <f>IF(ISNA(VLOOKUP($A55,'10 km'!$B$2:$B$42,1,FALSE)),0,VLOOKUP($A55,'10 km'!$B$2:$D$42,3,FALSE))</f>
        <v>0</v>
      </c>
      <c r="J55" s="68">
        <f>IF(ISNA(VLOOKUP($A55,'KL handicap'!$C$2:$C$26,1,FALSE)),0,VLOOKUP($A55,'KL handicap'!$C$2:$I$26,7,FALSE))</f>
        <v>0</v>
      </c>
      <c r="K55" s="68">
        <f>IF(ISNA(VLOOKUP($A55,'Max Howard Tan handicap'!$C$2:$C$24,1,FALSE)),0,VLOOKUP($A55,'Max Howard Tan handicap'!$C$2:$I$24,7,FALSE))</f>
        <v>0</v>
      </c>
      <c r="L55" s="95">
        <f>IF(ISNA(VLOOKUP($A55,parkrun!$B$2:$H$42,1,FALSE)),0,VLOOKUP($A55,parkrun!$B$2:$H$42,7,FALSE))</f>
        <v>0</v>
      </c>
      <c r="M55" s="69">
        <f t="shared" si="0"/>
        <v>159.34</v>
      </c>
      <c r="N55" s="77">
        <f t="shared" si="1"/>
        <v>2</v>
      </c>
      <c r="O55" s="70">
        <f t="shared" si="2"/>
        <v>0</v>
      </c>
      <c r="P55" s="70">
        <f t="shared" si="3"/>
        <v>159.34</v>
      </c>
      <c r="Q55" s="25">
        <f t="shared" si="4"/>
        <v>51</v>
      </c>
      <c r="R55" s="26">
        <f t="shared" si="5"/>
        <v>51</v>
      </c>
      <c r="T55" s="148">
        <v>28179</v>
      </c>
      <c r="U55" s="61"/>
      <c r="V55" s="46"/>
    </row>
    <row r="56" spans="1:22" x14ac:dyDescent="0.2">
      <c r="A56" s="38" t="s">
        <v>51</v>
      </c>
      <c r="B56" s="88" t="s">
        <v>33</v>
      </c>
      <c r="C56" s="67">
        <f>IF(ISNA(VLOOKUP($A56,'5M''s'!$D$2:$D$43,1,FALSE)),0,VLOOKUP($A56,'5M''s'!$D$2:$E$43,2,FALSE))</f>
        <v>0</v>
      </c>
      <c r="D56" s="95">
        <f>IF(ISNA(VLOOKUP($A56,'Mile handicap'!$C$2:$C$50,1,FALSE)),0,VLOOKUP($A56,'Mile handicap'!$C$2:$I$50,7,FALSE))</f>
        <v>40.479999999999997</v>
      </c>
      <c r="E56" s="68">
        <f>IF(ISNA(VLOOKUP($A56,'3000m handicap'!$C$2:$C$52,1,FALSE)),0,VLOOKUP($A56,'3000m handicap'!$C$2:$I$52,7,FALSE))</f>
        <v>74.42</v>
      </c>
      <c r="F56" s="68">
        <f>IF(ISNA(VLOOKUP($A56,'5000m handicap'!$C$2:$C$45,1,FALSE)),0,VLOOKUP($A56,'5000m handicap'!$C$2:$I$45,7,FALSE))</f>
        <v>23.68</v>
      </c>
      <c r="G56" s="68">
        <f>IF(ISNA(VLOOKUP($A56,'Peter Moor 2000m'!$C$2:$C$46,1,FALSE)),0,VLOOKUP($A56,'Peter Moor 2000m'!$C$2:$I$46,7,FALSE))</f>
        <v>17.95</v>
      </c>
      <c r="H56" s="68">
        <f>IF(ISNA(VLOOKUP($A56,'2 Bridges Relay'!$E$2:$E$31,1,FALSE)),0,VLOOKUP($A56,'2 Bridges Relay'!$E$2:$G$31,3,FALSE))</f>
        <v>0</v>
      </c>
      <c r="I56" s="68">
        <f>IF(ISNA(VLOOKUP($A56,'10 km'!$B$2:$B$42,1,FALSE)),0,VLOOKUP($A56,'10 km'!$B$2:$D$42,3,FALSE))</f>
        <v>0</v>
      </c>
      <c r="J56" s="68">
        <f>IF(ISNA(VLOOKUP($A56,'KL handicap'!$C$2:$C$26,1,FALSE)),0,VLOOKUP($A56,'KL handicap'!$C$2:$I$26,7,FALSE))</f>
        <v>0</v>
      </c>
      <c r="K56" s="68">
        <f>IF(ISNA(VLOOKUP($A56,'Max Howard Tan handicap'!$C$2:$C$24,1,FALSE)),0,VLOOKUP($A56,'Max Howard Tan handicap'!$C$2:$I$24,7,FALSE))</f>
        <v>0</v>
      </c>
      <c r="L56" s="95">
        <f>IF(ISNA(VLOOKUP($A56,parkrun!$B$2:$H$42,1,FALSE)),0,VLOOKUP($A56,parkrun!$B$2:$H$42,7,FALSE))</f>
        <v>0</v>
      </c>
      <c r="M56" s="69">
        <f t="shared" si="0"/>
        <v>156.53</v>
      </c>
      <c r="N56" s="77">
        <f t="shared" si="1"/>
        <v>4</v>
      </c>
      <c r="O56" s="70">
        <f t="shared" si="2"/>
        <v>0</v>
      </c>
      <c r="P56" s="70">
        <f t="shared" si="3"/>
        <v>156.53</v>
      </c>
      <c r="Q56" s="25">
        <f t="shared" si="4"/>
        <v>52</v>
      </c>
      <c r="R56" s="26">
        <f t="shared" si="5"/>
        <v>52</v>
      </c>
      <c r="T56" s="148">
        <v>24643</v>
      </c>
      <c r="U56" s="61"/>
      <c r="V56" s="46"/>
    </row>
    <row r="57" spans="1:22" x14ac:dyDescent="0.2">
      <c r="A57" s="38" t="s">
        <v>137</v>
      </c>
      <c r="B57" s="88" t="s">
        <v>33</v>
      </c>
      <c r="C57" s="67">
        <f>IF(ISNA(VLOOKUP($A57,'5M''s'!$D$2:$D$43,1,FALSE)),0,VLOOKUP($A57,'5M''s'!$D$2:$E$43,2,FALSE))</f>
        <v>0</v>
      </c>
      <c r="D57" s="129">
        <f>IF(ISNA(VLOOKUP($A57,'Mile handicap'!$C$2:$C$50,1,FALSE)),0,VLOOKUP($A57,'Mile handicap'!$C$2:$I$50,7,FALSE))</f>
        <v>61.9</v>
      </c>
      <c r="E57" s="68">
        <f>IF(ISNA(VLOOKUP($A57,'3000m handicap'!$C$2:$C$52,1,FALSE)),0,VLOOKUP($A57,'3000m handicap'!$C$2:$I$52,7,FALSE))</f>
        <v>86.05</v>
      </c>
      <c r="F57" s="68">
        <f>IF(ISNA(VLOOKUP($A57,'5000m handicap'!$C$2:$C$45,1,FALSE)),0,VLOOKUP($A57,'5000m handicap'!$C$2:$I$45,7,FALSE))</f>
        <v>0</v>
      </c>
      <c r="G57" s="68">
        <f>IF(ISNA(VLOOKUP($A57,'Peter Moor 2000m'!$C$2:$C$46,1,FALSE)),0,VLOOKUP($A57,'Peter Moor 2000m'!$C$2:$I$46,7,FALSE))</f>
        <v>0</v>
      </c>
      <c r="H57" s="68">
        <f>IF(ISNA(VLOOKUP($A57,'2 Bridges Relay'!$E$2:$E$31,1,FALSE)),0,VLOOKUP($A57,'2 Bridges Relay'!$E$2:$G$31,3,FALSE))</f>
        <v>0</v>
      </c>
      <c r="I57" s="68">
        <f>IF(ISNA(VLOOKUP($A57,'10 km'!$B$2:$B$42,1,FALSE)),0,VLOOKUP($A57,'10 km'!$B$2:$D$42,3,FALSE))</f>
        <v>0</v>
      </c>
      <c r="J57" s="68">
        <f>IF(ISNA(VLOOKUP($A57,'KL handicap'!$C$2:$C$26,1,FALSE)),0,VLOOKUP($A57,'KL handicap'!$C$2:$I$26,7,FALSE))</f>
        <v>0</v>
      </c>
      <c r="K57" s="68">
        <f>IF(ISNA(VLOOKUP($A57,'Max Howard Tan handicap'!$C$2:$C$24,1,FALSE)),0,VLOOKUP($A57,'Max Howard Tan handicap'!$C$2:$I$24,7,FALSE))</f>
        <v>0</v>
      </c>
      <c r="L57" s="95">
        <f>IF(ISNA(VLOOKUP($A57,parkrun!$B$2:$H$42,1,FALSE)),0,VLOOKUP($A57,parkrun!$B$2:$H$42,7,FALSE))</f>
        <v>0</v>
      </c>
      <c r="M57" s="69">
        <f t="shared" si="0"/>
        <v>147.94999999999999</v>
      </c>
      <c r="N57" s="77">
        <f t="shared" si="1"/>
        <v>2</v>
      </c>
      <c r="O57" s="70">
        <f t="shared" si="2"/>
        <v>0</v>
      </c>
      <c r="P57" s="70">
        <f t="shared" si="3"/>
        <v>147.94999999999999</v>
      </c>
      <c r="Q57" s="25">
        <f t="shared" si="4"/>
        <v>53</v>
      </c>
      <c r="R57" s="26">
        <f t="shared" si="5"/>
        <v>53</v>
      </c>
      <c r="T57" s="148">
        <v>27487</v>
      </c>
      <c r="U57" s="61"/>
      <c r="V57" s="46"/>
    </row>
    <row r="58" spans="1:22" x14ac:dyDescent="0.2">
      <c r="A58" s="38" t="s">
        <v>56</v>
      </c>
      <c r="B58" s="88" t="s">
        <v>32</v>
      </c>
      <c r="C58" s="67">
        <f>IF(ISNA(VLOOKUP($A58,'5M''s'!$D$2:$D$43,1,FALSE)),0,VLOOKUP($A58,'5M''s'!$D$2:$E$43,2,FALSE))</f>
        <v>55.56</v>
      </c>
      <c r="D58" s="95">
        <f>IF(ISNA(VLOOKUP($A58,'Mile handicap'!$C$2:$C$50,1,FALSE)),0,VLOOKUP($A58,'Mile handicap'!$C$2:$I$50,7,FALSE))</f>
        <v>0</v>
      </c>
      <c r="E58" s="68">
        <f>IF(ISNA(VLOOKUP($A58,'3000m handicap'!$C$2:$C$52,1,FALSE)),0,VLOOKUP($A58,'3000m handicap'!$C$2:$I$52,7,FALSE))</f>
        <v>0</v>
      </c>
      <c r="F58" s="68">
        <f>IF(ISNA(VLOOKUP($A58,'5000m handicap'!$C$2:$C$45,1,FALSE)),0,VLOOKUP($A58,'5000m handicap'!$C$2:$I$45,7,FALSE))</f>
        <v>0</v>
      </c>
      <c r="G58" s="68">
        <f>IF(ISNA(VLOOKUP($A58,'Peter Moor 2000m'!$C$2:$C$46,1,FALSE)),0,VLOOKUP($A58,'Peter Moor 2000m'!$C$2:$I$46,7,FALSE))</f>
        <v>0</v>
      </c>
      <c r="H58" s="68">
        <f>IF(ISNA(VLOOKUP($A58,'2 Bridges Relay'!$E$2:$E$31,1,FALSE)),0,VLOOKUP($A58,'2 Bridges Relay'!$E$2:$G$31,3,FALSE))</f>
        <v>91.67</v>
      </c>
      <c r="I58" s="68">
        <f>IF(ISNA(VLOOKUP($A58,'10 km'!$B$2:$B$42,1,FALSE)),0,VLOOKUP($A58,'10 km'!$B$2:$D$42,3,FALSE))</f>
        <v>0</v>
      </c>
      <c r="J58" s="68">
        <f>IF(ISNA(VLOOKUP($A58,'KL handicap'!$C$2:$C$26,1,FALSE)),0,VLOOKUP($A58,'KL handicap'!$C$2:$I$26,7,FALSE))</f>
        <v>0</v>
      </c>
      <c r="K58" s="68">
        <f>IF(ISNA(VLOOKUP($A58,'Max Howard Tan handicap'!$C$2:$C$24,1,FALSE)),0,VLOOKUP($A58,'Max Howard Tan handicap'!$C$2:$I$24,7,FALSE))</f>
        <v>0</v>
      </c>
      <c r="L58" s="95">
        <f>IF(ISNA(VLOOKUP($A58,parkrun!$B$2:$H$42,1,FALSE)),0,VLOOKUP($A58,parkrun!$B$2:$H$42,7,FALSE))</f>
        <v>0</v>
      </c>
      <c r="M58" s="69">
        <f t="shared" si="0"/>
        <v>147.23000000000002</v>
      </c>
      <c r="N58" s="77">
        <f t="shared" si="1"/>
        <v>2</v>
      </c>
      <c r="O58" s="70">
        <f t="shared" si="2"/>
        <v>0</v>
      </c>
      <c r="P58" s="70">
        <f t="shared" si="3"/>
        <v>147.23000000000002</v>
      </c>
      <c r="Q58" s="25">
        <f t="shared" si="4"/>
        <v>54</v>
      </c>
      <c r="R58" s="26">
        <f t="shared" si="5"/>
        <v>54</v>
      </c>
      <c r="T58" s="148">
        <v>27190</v>
      </c>
      <c r="U58" s="61"/>
      <c r="V58" s="46"/>
    </row>
    <row r="59" spans="1:22" x14ac:dyDescent="0.2">
      <c r="A59" s="38" t="s">
        <v>53</v>
      </c>
      <c r="B59" s="88" t="s">
        <v>33</v>
      </c>
      <c r="C59" s="67">
        <f>IF(ISNA(VLOOKUP($A59,'5M''s'!$D$2:$D$43,1,FALSE)),0,VLOOKUP($A59,'5M''s'!$D$2:$E$43,2,FALSE))</f>
        <v>0</v>
      </c>
      <c r="D59" s="95">
        <f>IF(ISNA(VLOOKUP($A59,'Mile handicap'!$C$2:$C$50,1,FALSE)),0,VLOOKUP($A59,'Mile handicap'!$C$2:$I$50,7,FALSE))</f>
        <v>0</v>
      </c>
      <c r="E59" s="68">
        <f>IF(ISNA(VLOOKUP($A59,'3000m handicap'!$C$2:$C$52,1,FALSE)),0,VLOOKUP($A59,'3000m handicap'!$C$2:$I$52,7,FALSE))</f>
        <v>4.6500000000000004</v>
      </c>
      <c r="F59" s="68">
        <f>IF(ISNA(VLOOKUP($A59,'5000m handicap'!$C$2:$C$45,1,FALSE)),0,VLOOKUP($A59,'5000m handicap'!$C$2:$I$45,7,FALSE))</f>
        <v>2.63</v>
      </c>
      <c r="G59" s="68">
        <f>IF(ISNA(VLOOKUP($A59,'Peter Moor 2000m'!$C$2:$C$46,1,FALSE)),0,VLOOKUP($A59,'Peter Moor 2000m'!$C$2:$I$46,7,FALSE))</f>
        <v>0</v>
      </c>
      <c r="H59" s="68">
        <f>IF(ISNA(VLOOKUP($A59,'2 Bridges Relay'!$E$2:$E$31,1,FALSE)),0,VLOOKUP($A59,'2 Bridges Relay'!$E$2:$G$31,3,FALSE))</f>
        <v>0</v>
      </c>
      <c r="I59" s="68">
        <f>IF(ISNA(VLOOKUP($A59,'10 km'!$B$2:$B$42,1,FALSE)),0,VLOOKUP($A59,'10 km'!$B$2:$D$42,3,FALSE))</f>
        <v>0</v>
      </c>
      <c r="J59" s="68">
        <f>IF(ISNA(VLOOKUP($A59,'KL handicap'!$C$2:$C$26,1,FALSE)),0,VLOOKUP($A59,'KL handicap'!$C$2:$I$26,7,FALSE))</f>
        <v>84.21</v>
      </c>
      <c r="K59" s="68">
        <f>IF(ISNA(VLOOKUP($A59,'Max Howard Tan handicap'!$C$2:$C$24,1,FALSE)),0,VLOOKUP($A59,'Max Howard Tan handicap'!$C$2:$I$24,7,FALSE))</f>
        <v>10.53</v>
      </c>
      <c r="L59" s="95">
        <f>IF(ISNA(VLOOKUP($A59,parkrun!$B$2:$H$42,1,FALSE)),0,VLOOKUP($A59,parkrun!$B$2:$H$42,7,FALSE))</f>
        <v>43.9</v>
      </c>
      <c r="M59" s="69">
        <f t="shared" si="0"/>
        <v>145.91999999999999</v>
      </c>
      <c r="N59" s="77">
        <f t="shared" si="1"/>
        <v>5</v>
      </c>
      <c r="O59" s="70">
        <f t="shared" si="2"/>
        <v>0</v>
      </c>
      <c r="P59" s="70">
        <f t="shared" si="3"/>
        <v>145.91999999999999</v>
      </c>
      <c r="Q59" s="25">
        <f t="shared" si="4"/>
        <v>55</v>
      </c>
      <c r="R59" s="26">
        <f t="shared" si="5"/>
        <v>55</v>
      </c>
      <c r="T59" s="148">
        <v>29729</v>
      </c>
      <c r="U59" s="61"/>
      <c r="V59" s="46"/>
    </row>
    <row r="60" spans="1:22" x14ac:dyDescent="0.2">
      <c r="A60" s="38" t="s">
        <v>199</v>
      </c>
      <c r="B60" s="88" t="s">
        <v>32</v>
      </c>
      <c r="C60" s="67">
        <f>IF(ISNA(VLOOKUP($A60,'5M''s'!$D$2:$D$43,1,FALSE)),0,VLOOKUP($A60,'5M''s'!$D$2:$E$43,2,FALSE))</f>
        <v>0</v>
      </c>
      <c r="D60" s="95">
        <f>IF(ISNA(VLOOKUP($A60,'Mile handicap'!$C$2:$C$50,1,FALSE)),0,VLOOKUP($A60,'Mile handicap'!$C$2:$I$50,7,FALSE))</f>
        <v>52.38</v>
      </c>
      <c r="E60" s="68">
        <f>IF(ISNA(VLOOKUP($A60,'3000m handicap'!$C$2:$C$52,1,FALSE)),0,VLOOKUP($A60,'3000m handicap'!$C$2:$I$52,7,FALSE))</f>
        <v>41.86</v>
      </c>
      <c r="F60" s="68">
        <f>IF(ISNA(VLOOKUP($A60,'5000m handicap'!$C$2:$C$45,1,FALSE)),0,VLOOKUP($A60,'5000m handicap'!$C$2:$I$45,7,FALSE))</f>
        <v>0</v>
      </c>
      <c r="G60" s="68">
        <f>IF(ISNA(VLOOKUP($A60,'Peter Moor 2000m'!$C$2:$C$46,1,FALSE)),0,VLOOKUP($A60,'Peter Moor 2000m'!$C$2:$I$46,7,FALSE))</f>
        <v>51.28</v>
      </c>
      <c r="H60" s="68">
        <f>IF(ISNA(VLOOKUP($A60,'2 Bridges Relay'!$E$2:$E$31,1,FALSE)),0,VLOOKUP($A60,'2 Bridges Relay'!$E$2:$G$31,3,FALSE))</f>
        <v>0</v>
      </c>
      <c r="I60" s="68">
        <f>IF(ISNA(VLOOKUP($A60,'10 km'!$B$2:$B$42,1,FALSE)),0,VLOOKUP($A60,'10 km'!$B$2:$D$42,3,FALSE))</f>
        <v>0</v>
      </c>
      <c r="J60" s="68">
        <f>IF(ISNA(VLOOKUP($A60,'KL handicap'!$C$2:$C$26,1,FALSE)),0,VLOOKUP($A60,'KL handicap'!$C$2:$I$26,7,FALSE))</f>
        <v>0</v>
      </c>
      <c r="K60" s="68">
        <f>IF(ISNA(VLOOKUP($A60,'Max Howard Tan handicap'!$C$2:$C$24,1,FALSE)),0,VLOOKUP($A60,'Max Howard Tan handicap'!$C$2:$I$24,7,FALSE))</f>
        <v>0</v>
      </c>
      <c r="L60" s="95">
        <f>IF(ISNA(VLOOKUP($A60,parkrun!$B$2:$H$42,1,FALSE)),0,VLOOKUP($A60,parkrun!$B$2:$H$42,7,FALSE))</f>
        <v>0</v>
      </c>
      <c r="M60" s="69">
        <f t="shared" si="0"/>
        <v>145.52000000000001</v>
      </c>
      <c r="N60" s="77">
        <f t="shared" si="1"/>
        <v>3</v>
      </c>
      <c r="O60" s="70">
        <f t="shared" si="2"/>
        <v>0</v>
      </c>
      <c r="P60" s="70">
        <f t="shared" si="3"/>
        <v>145.52000000000001</v>
      </c>
      <c r="Q60" s="25">
        <f t="shared" si="4"/>
        <v>56</v>
      </c>
      <c r="R60" s="26">
        <f t="shared" si="5"/>
        <v>56</v>
      </c>
      <c r="T60" s="148">
        <v>28651</v>
      </c>
      <c r="U60" s="61"/>
      <c r="V60" s="46"/>
    </row>
    <row r="61" spans="1:22" x14ac:dyDescent="0.2">
      <c r="A61" s="38" t="s">
        <v>55</v>
      </c>
      <c r="B61" s="88" t="s">
        <v>32</v>
      </c>
      <c r="C61" s="67">
        <f>IF(ISNA(VLOOKUP($A61,'5M''s'!$D$2:$D$43,1,FALSE)),0,VLOOKUP($A61,'5M''s'!$D$2:$E$43,2,FALSE))</f>
        <v>0</v>
      </c>
      <c r="D61" s="95">
        <f>IF(ISNA(VLOOKUP($A61,'Mile handicap'!$C$2:$C$50,1,FALSE)),0,VLOOKUP($A61,'Mile handicap'!$C$2:$I$50,7,FALSE))</f>
        <v>83.33</v>
      </c>
      <c r="E61" s="68">
        <f>IF(ISNA(VLOOKUP($A61,'3000m handicap'!$C$2:$C$52,1,FALSE)),0,VLOOKUP($A61,'3000m handicap'!$C$2:$I$52,7,FALSE))</f>
        <v>0</v>
      </c>
      <c r="F61" s="68">
        <f>IF(ISNA(VLOOKUP($A61,'5000m handicap'!$C$2:$C$45,1,FALSE)),0,VLOOKUP($A61,'5000m handicap'!$C$2:$I$45,7,FALSE))</f>
        <v>0</v>
      </c>
      <c r="G61" s="68">
        <f>IF(ISNA(VLOOKUP($A61,'Peter Moor 2000m'!$C$2:$C$46,1,FALSE)),0,VLOOKUP($A61,'Peter Moor 2000m'!$C$2:$I$46,7,FALSE))</f>
        <v>0</v>
      </c>
      <c r="H61" s="68">
        <f>IF(ISNA(VLOOKUP($A61,'2 Bridges Relay'!$E$2:$E$31,1,FALSE)),0,VLOOKUP($A61,'2 Bridges Relay'!$E$2:$G$31,3,FALSE))</f>
        <v>0</v>
      </c>
      <c r="I61" s="68">
        <f>IF(ISNA(VLOOKUP($A61,'10 km'!$B$2:$B$42,1,FALSE)),0,VLOOKUP($A61,'10 km'!$B$2:$D$42,3,FALSE))</f>
        <v>0</v>
      </c>
      <c r="J61" s="68">
        <f>IF(ISNA(VLOOKUP($A61,'KL handicap'!$C$2:$C$26,1,FALSE)),0,VLOOKUP($A61,'KL handicap'!$C$2:$I$26,7,FALSE))</f>
        <v>0</v>
      </c>
      <c r="K61" s="68">
        <f>IF(ISNA(VLOOKUP($A61,'Max Howard Tan handicap'!$C$2:$C$24,1,FALSE)),0,VLOOKUP($A61,'Max Howard Tan handicap'!$C$2:$I$24,7,FALSE))</f>
        <v>0</v>
      </c>
      <c r="L61" s="95">
        <f>IF(ISNA(VLOOKUP($A61,parkrun!$B$2:$H$42,1,FALSE)),0,VLOOKUP($A61,parkrun!$B$2:$H$42,7,FALSE))</f>
        <v>60.98</v>
      </c>
      <c r="M61" s="69">
        <f t="shared" si="0"/>
        <v>144.31</v>
      </c>
      <c r="N61" s="77">
        <f t="shared" si="1"/>
        <v>2</v>
      </c>
      <c r="O61" s="70">
        <f t="shared" si="2"/>
        <v>0</v>
      </c>
      <c r="P61" s="70">
        <f t="shared" si="3"/>
        <v>144.31</v>
      </c>
      <c r="Q61" s="25">
        <f t="shared" si="4"/>
        <v>57</v>
      </c>
      <c r="R61" s="26">
        <f t="shared" si="5"/>
        <v>57</v>
      </c>
      <c r="T61" s="148">
        <v>30146</v>
      </c>
      <c r="U61" s="61"/>
      <c r="V61" s="46"/>
    </row>
    <row r="62" spans="1:22" x14ac:dyDescent="0.2">
      <c r="A62" s="38" t="s">
        <v>72</v>
      </c>
      <c r="B62" s="88" t="s">
        <v>33</v>
      </c>
      <c r="C62" s="67">
        <f>IF(ISNA(VLOOKUP($A62,'5M''s'!$D$2:$D$43,1,FALSE)),0,VLOOKUP($A62,'5M''s'!$D$2:$E$43,2,FALSE))</f>
        <v>72.22</v>
      </c>
      <c r="D62" s="95">
        <f>IF(ISNA(VLOOKUP($A62,'Mile handicap'!$C$2:$C$50,1,FALSE)),0,VLOOKUP($A62,'Mile handicap'!$C$2:$I$50,7,FALSE))</f>
        <v>9.52</v>
      </c>
      <c r="E62" s="68">
        <f>IF(ISNA(VLOOKUP($A62,'3000m handicap'!$C$2:$C$52,1,FALSE)),0,VLOOKUP($A62,'3000m handicap'!$C$2:$I$52,7,FALSE))</f>
        <v>53.49</v>
      </c>
      <c r="F62" s="68">
        <f>IF(ISNA(VLOOKUP($A62,'5000m handicap'!$C$2:$C$45,1,FALSE)),0,VLOOKUP($A62,'5000m handicap'!$C$2:$I$45,7,FALSE))</f>
        <v>0</v>
      </c>
      <c r="G62" s="68">
        <f>IF(ISNA(VLOOKUP($A62,'Peter Moor 2000m'!$C$2:$C$46,1,FALSE)),0,VLOOKUP($A62,'Peter Moor 2000m'!$C$2:$I$46,7,FALSE))</f>
        <v>0</v>
      </c>
      <c r="H62" s="68">
        <f>IF(ISNA(VLOOKUP($A62,'2 Bridges Relay'!$E$2:$E$31,1,FALSE)),0,VLOOKUP($A62,'2 Bridges Relay'!$E$2:$G$31,3,FALSE))</f>
        <v>0</v>
      </c>
      <c r="I62" s="68">
        <f>IF(ISNA(VLOOKUP($A62,'10 km'!$B$2:$B$42,1,FALSE)),0,VLOOKUP($A62,'10 km'!$B$2:$D$42,3,FALSE))</f>
        <v>0</v>
      </c>
      <c r="J62" s="68">
        <f>IF(ISNA(VLOOKUP($A62,'KL handicap'!$C$2:$C$26,1,FALSE)),0,VLOOKUP($A62,'KL handicap'!$C$2:$I$26,7,FALSE))</f>
        <v>0</v>
      </c>
      <c r="K62" s="68">
        <f>IF(ISNA(VLOOKUP($A62,'Max Howard Tan handicap'!$C$2:$C$24,1,FALSE)),0,VLOOKUP($A62,'Max Howard Tan handicap'!$C$2:$I$24,7,FALSE))</f>
        <v>0</v>
      </c>
      <c r="L62" s="95">
        <f>IF(ISNA(VLOOKUP($A62,parkrun!$B$2:$H$42,1,FALSE)),0,VLOOKUP($A62,parkrun!$B$2:$H$42,7,FALSE))</f>
        <v>0</v>
      </c>
      <c r="M62" s="69">
        <f t="shared" si="0"/>
        <v>135.22999999999999</v>
      </c>
      <c r="N62" s="77">
        <f t="shared" si="1"/>
        <v>3</v>
      </c>
      <c r="O62" s="70">
        <f t="shared" si="2"/>
        <v>0</v>
      </c>
      <c r="P62" s="70">
        <f t="shared" si="3"/>
        <v>135.22999999999999</v>
      </c>
      <c r="Q62" s="25">
        <f t="shared" si="4"/>
        <v>58</v>
      </c>
      <c r="R62" s="26">
        <f t="shared" si="5"/>
        <v>58</v>
      </c>
      <c r="T62" s="148">
        <v>23808</v>
      </c>
      <c r="U62" s="61"/>
      <c r="V62" s="46"/>
    </row>
    <row r="63" spans="1:22" x14ac:dyDescent="0.2">
      <c r="A63" s="38" t="s">
        <v>69</v>
      </c>
      <c r="B63" s="88" t="s">
        <v>32</v>
      </c>
      <c r="C63" s="67">
        <f>IF(ISNA(VLOOKUP($A63,'5M''s'!$D$2:$D$43,1,FALSE)),0,VLOOKUP($A63,'5M''s'!$D$2:$E$43,2,FALSE))</f>
        <v>94.44</v>
      </c>
      <c r="D63" s="95">
        <f>IF(ISNA(VLOOKUP($A63,'Mile handicap'!$C$2:$C$50,1,FALSE)),0,VLOOKUP($A63,'Mile handicap'!$C$2:$I$50,7,FALSE))</f>
        <v>7.14</v>
      </c>
      <c r="E63" s="68">
        <f>IF(ISNA(VLOOKUP($A63,'3000m handicap'!$C$2:$C$52,1,FALSE)),0,VLOOKUP($A63,'3000m handicap'!$C$2:$I$52,7,FALSE))</f>
        <v>0</v>
      </c>
      <c r="F63" s="68">
        <f>IF(ISNA(VLOOKUP($A63,'5000m handicap'!$C$2:$C$45,1,FALSE)),0,VLOOKUP($A63,'5000m handicap'!$C$2:$I$45,7,FALSE))</f>
        <v>0</v>
      </c>
      <c r="G63" s="68">
        <f>IF(ISNA(VLOOKUP($A63,'Peter Moor 2000m'!$C$2:$C$46,1,FALSE)),0,VLOOKUP($A63,'Peter Moor 2000m'!$C$2:$I$46,7,FALSE))</f>
        <v>12.82</v>
      </c>
      <c r="H63" s="68">
        <f>IF(ISNA(VLOOKUP($A63,'2 Bridges Relay'!$E$2:$E$31,1,FALSE)),0,VLOOKUP($A63,'2 Bridges Relay'!$E$2:$G$31,3,FALSE))</f>
        <v>0</v>
      </c>
      <c r="I63" s="68">
        <f>IF(ISNA(VLOOKUP($A63,'10 km'!$B$2:$B$42,1,FALSE)),0,VLOOKUP($A63,'10 km'!$B$2:$D$42,3,FALSE))</f>
        <v>9.76</v>
      </c>
      <c r="J63" s="68">
        <f>IF(ISNA(VLOOKUP($A63,'KL handicap'!$C$2:$C$26,1,FALSE)),0,VLOOKUP($A63,'KL handicap'!$C$2:$I$26,7,FALSE))</f>
        <v>0</v>
      </c>
      <c r="K63" s="68">
        <f>IF(ISNA(VLOOKUP($A63,'Max Howard Tan handicap'!$C$2:$C$24,1,FALSE)),0,VLOOKUP($A63,'Max Howard Tan handicap'!$C$2:$I$24,7,FALSE))</f>
        <v>0</v>
      </c>
      <c r="L63" s="95">
        <f>IF(ISNA(VLOOKUP($A63,parkrun!$B$2:$H$42,1,FALSE)),0,VLOOKUP($A63,parkrun!$B$2:$H$42,7,FALSE))</f>
        <v>4.88</v>
      </c>
      <c r="M63" s="69">
        <f t="shared" si="0"/>
        <v>129.04000000000002</v>
      </c>
      <c r="N63" s="177">
        <f t="shared" si="1"/>
        <v>5</v>
      </c>
      <c r="O63" s="70">
        <f t="shared" si="2"/>
        <v>0</v>
      </c>
      <c r="P63" s="70">
        <f t="shared" si="3"/>
        <v>129.04000000000002</v>
      </c>
      <c r="Q63" s="25">
        <f t="shared" si="4"/>
        <v>59</v>
      </c>
      <c r="R63" s="26">
        <f t="shared" si="5"/>
        <v>59</v>
      </c>
      <c r="T63" s="148">
        <v>32385</v>
      </c>
      <c r="U63" s="61"/>
      <c r="V63" s="46"/>
    </row>
    <row r="64" spans="1:22" x14ac:dyDescent="0.2">
      <c r="A64" s="38" t="s">
        <v>193</v>
      </c>
      <c r="B64" s="88" t="s">
        <v>33</v>
      </c>
      <c r="C64" s="67">
        <f>IF(ISNA(VLOOKUP($A64,'5M''s'!$D$2:$D$43,1,FALSE)),0,VLOOKUP($A64,'5M''s'!$D$2:$E$43,2,FALSE))</f>
        <v>0</v>
      </c>
      <c r="D64" s="95">
        <f>IF(ISNA(VLOOKUP($A64,'Mile handicap'!$C$2:$C$50,1,FALSE)),0,VLOOKUP($A64,'Mile handicap'!$C$2:$I$50,7,FALSE))</f>
        <v>0</v>
      </c>
      <c r="E64" s="68">
        <f>IF(ISNA(VLOOKUP($A64,'3000m handicap'!$C$2:$C$52,1,FALSE)),0,VLOOKUP($A64,'3000m handicap'!$C$2:$I$52,7,FALSE))</f>
        <v>6.98</v>
      </c>
      <c r="F64" s="68">
        <f>IF(ISNA(VLOOKUP($A64,'5000m handicap'!$C$2:$C$45,1,FALSE)),0,VLOOKUP($A64,'5000m handicap'!$C$2:$I$45,7,FALSE))</f>
        <v>0</v>
      </c>
      <c r="G64" s="68">
        <f>IF(ISNA(VLOOKUP($A64,'Peter Moor 2000m'!$C$2:$C$46,1,FALSE)),0,VLOOKUP($A64,'Peter Moor 2000m'!$C$2:$I$46,7,FALSE))</f>
        <v>66.67</v>
      </c>
      <c r="H64" s="68">
        <f>IF(ISNA(VLOOKUP($A64,'2 Bridges Relay'!$E$2:$E$31,1,FALSE)),0,VLOOKUP($A64,'2 Bridges Relay'!$E$2:$G$31,3,FALSE))</f>
        <v>0</v>
      </c>
      <c r="I64" s="68">
        <f>IF(ISNA(VLOOKUP($A64,'10 km'!$B$2:$B$42,1,FALSE)),0,VLOOKUP($A64,'10 km'!$B$2:$D$42,3,FALSE))</f>
        <v>0</v>
      </c>
      <c r="J64" s="68">
        <f>IF(ISNA(VLOOKUP($A64,'KL handicap'!$C$2:$C$26,1,FALSE)),0,VLOOKUP($A64,'KL handicap'!$C$2:$I$26,7,FALSE))</f>
        <v>0</v>
      </c>
      <c r="K64" s="68">
        <f>IF(ISNA(VLOOKUP($A64,'Max Howard Tan handicap'!$C$2:$C$24,1,FALSE)),0,VLOOKUP($A64,'Max Howard Tan handicap'!$C$2:$I$24,7,FALSE))</f>
        <v>0</v>
      </c>
      <c r="L64" s="95">
        <f>IF(ISNA(VLOOKUP($A64,parkrun!$B$2:$H$42,1,FALSE)),0,VLOOKUP($A64,parkrun!$B$2:$H$42,7,FALSE))</f>
        <v>53.66</v>
      </c>
      <c r="M64" s="69">
        <f t="shared" si="0"/>
        <v>127.31</v>
      </c>
      <c r="N64" s="77">
        <f t="shared" si="1"/>
        <v>3</v>
      </c>
      <c r="O64" s="70">
        <f t="shared" si="2"/>
        <v>0</v>
      </c>
      <c r="P64" s="70">
        <f t="shared" si="3"/>
        <v>127.31</v>
      </c>
      <c r="Q64" s="25">
        <f t="shared" si="4"/>
        <v>60</v>
      </c>
      <c r="R64" s="26">
        <f t="shared" si="5"/>
        <v>60</v>
      </c>
      <c r="T64" s="148">
        <v>29058</v>
      </c>
      <c r="U64" s="61"/>
      <c r="V64" s="46"/>
    </row>
    <row r="65" spans="1:22" x14ac:dyDescent="0.2">
      <c r="A65" s="38" t="s">
        <v>88</v>
      </c>
      <c r="B65" s="88" t="s">
        <v>33</v>
      </c>
      <c r="C65" s="67">
        <f>IF(ISNA(VLOOKUP($A65,'5M''s'!$D$2:$D$43,1,FALSE)),0,VLOOKUP($A65,'5M''s'!$D$2:$E$43,2,FALSE))</f>
        <v>66.67</v>
      </c>
      <c r="D65" s="95">
        <f>IF(ISNA(VLOOKUP($A65,'Mile handicap'!$C$2:$C$50,1,FALSE)),0,VLOOKUP($A65,'Mile handicap'!$C$2:$I$50,7,FALSE))</f>
        <v>0</v>
      </c>
      <c r="E65" s="138">
        <f>IF(ISNA(VLOOKUP($A65,'3000m handicap'!$C$2:$C$52,1,FALSE)),0,VLOOKUP($A65,'3000m handicap'!$C$2:$I$52,7,FALSE))</f>
        <v>60.47</v>
      </c>
      <c r="F65" s="68">
        <f>IF(ISNA(VLOOKUP($A65,'5000m handicap'!$C$2:$C$45,1,FALSE)),0,VLOOKUP($A65,'5000m handicap'!$C$2:$I$45,7,FALSE))</f>
        <v>0</v>
      </c>
      <c r="G65" s="68">
        <f>IF(ISNA(VLOOKUP($A65,'Peter Moor 2000m'!$C$2:$C$46,1,FALSE)),0,VLOOKUP($A65,'Peter Moor 2000m'!$C$2:$I$46,7,FALSE))</f>
        <v>0</v>
      </c>
      <c r="H65" s="68">
        <f>IF(ISNA(VLOOKUP($A65,'2 Bridges Relay'!$E$2:$E$31,1,FALSE)),0,VLOOKUP($A65,'2 Bridges Relay'!$E$2:$G$31,3,FALSE))</f>
        <v>0</v>
      </c>
      <c r="I65" s="68">
        <f>IF(ISNA(VLOOKUP($A65,'10 km'!$B$2:$B$42,1,FALSE)),0,VLOOKUP($A65,'10 km'!$B$2:$D$42,3,FALSE))</f>
        <v>0</v>
      </c>
      <c r="J65" s="68">
        <f>IF(ISNA(VLOOKUP($A65,'KL handicap'!$C$2:$C$26,1,FALSE)),0,VLOOKUP($A65,'KL handicap'!$C$2:$I$26,7,FALSE))</f>
        <v>0</v>
      </c>
      <c r="K65" s="68">
        <f>IF(ISNA(VLOOKUP($A65,'Max Howard Tan handicap'!$C$2:$C$24,1,FALSE)),0,VLOOKUP($A65,'Max Howard Tan handicap'!$C$2:$I$24,7,FALSE))</f>
        <v>0</v>
      </c>
      <c r="L65" s="95">
        <f>IF(ISNA(VLOOKUP($A65,parkrun!$B$2:$H$42,1,FALSE)),0,VLOOKUP($A65,parkrun!$B$2:$H$42,7,FALSE))</f>
        <v>0</v>
      </c>
      <c r="M65" s="69">
        <f t="shared" si="0"/>
        <v>127.14</v>
      </c>
      <c r="N65" s="77">
        <f t="shared" si="1"/>
        <v>2</v>
      </c>
      <c r="O65" s="70">
        <f t="shared" si="2"/>
        <v>0</v>
      </c>
      <c r="P65" s="70">
        <f t="shared" si="3"/>
        <v>127.14</v>
      </c>
      <c r="Q65" s="25">
        <f t="shared" si="4"/>
        <v>61</v>
      </c>
      <c r="R65" s="26">
        <f t="shared" si="5"/>
        <v>61</v>
      </c>
      <c r="T65" s="148">
        <v>29141</v>
      </c>
      <c r="U65" s="61"/>
      <c r="V65" s="46"/>
    </row>
    <row r="66" spans="1:22" x14ac:dyDescent="0.2">
      <c r="A66" s="38" t="s">
        <v>87</v>
      </c>
      <c r="B66" s="88" t="s">
        <v>33</v>
      </c>
      <c r="C66" s="67">
        <f>IF(ISNA(VLOOKUP($A66,'5M''s'!$D$2:$D$43,1,FALSE)),0,VLOOKUP($A66,'5M''s'!$D$2:$E$43,2,FALSE))</f>
        <v>0</v>
      </c>
      <c r="D66" s="95">
        <f>IF(ISNA(VLOOKUP($A66,'Mile handicap'!$C$2:$C$50,1,FALSE)),0,VLOOKUP($A66,'Mile handicap'!$C$2:$I$50,7,FALSE))</f>
        <v>42.86</v>
      </c>
      <c r="E66" s="68">
        <f>IF(ISNA(VLOOKUP($A66,'3000m handicap'!$C$2:$C$52,1,FALSE)),0,VLOOKUP($A66,'3000m handicap'!$C$2:$I$52,7,FALSE))</f>
        <v>0</v>
      </c>
      <c r="F66" s="68">
        <f>IF(ISNA(VLOOKUP($A66,'5000m handicap'!$C$2:$C$45,1,FALSE)),0,VLOOKUP($A66,'5000m handicap'!$C$2:$I$45,7,FALSE))</f>
        <v>0</v>
      </c>
      <c r="G66" s="68">
        <f>IF(ISNA(VLOOKUP($A66,'Peter Moor 2000m'!$C$2:$C$46,1,FALSE)),0,VLOOKUP($A66,'Peter Moor 2000m'!$C$2:$I$46,7,FALSE))</f>
        <v>0</v>
      </c>
      <c r="H66" s="68">
        <f>IF(ISNA(VLOOKUP($A66,'2 Bridges Relay'!$E$2:$E$31,1,FALSE)),0,VLOOKUP($A66,'2 Bridges Relay'!$E$2:$G$31,3,FALSE))</f>
        <v>58.33</v>
      </c>
      <c r="I66" s="68">
        <f>IF(ISNA(VLOOKUP($A66,'10 km'!$B$2:$B$42,1,FALSE)),0,VLOOKUP($A66,'10 km'!$B$2:$D$42,3,FALSE))</f>
        <v>0</v>
      </c>
      <c r="J66" s="68">
        <f>IF(ISNA(VLOOKUP($A66,'KL handicap'!$C$2:$C$26,1,FALSE)),0,VLOOKUP($A66,'KL handicap'!$C$2:$I$26,7,FALSE))</f>
        <v>0</v>
      </c>
      <c r="K66" s="68">
        <f>IF(ISNA(VLOOKUP($A66,'Max Howard Tan handicap'!$C$2:$C$24,1,FALSE)),0,VLOOKUP($A66,'Max Howard Tan handicap'!$C$2:$I$24,7,FALSE))</f>
        <v>0</v>
      </c>
      <c r="L66" s="95">
        <f>IF(ISNA(VLOOKUP($A66,parkrun!$B$2:$H$42,1,FALSE)),0,VLOOKUP($A66,parkrun!$B$2:$H$42,7,FALSE))</f>
        <v>17.07</v>
      </c>
      <c r="M66" s="69">
        <f t="shared" si="0"/>
        <v>118.25999999999999</v>
      </c>
      <c r="N66" s="77">
        <f t="shared" si="1"/>
        <v>3</v>
      </c>
      <c r="O66" s="70">
        <f t="shared" si="2"/>
        <v>0</v>
      </c>
      <c r="P66" s="70">
        <f t="shared" si="3"/>
        <v>118.25999999999999</v>
      </c>
      <c r="Q66" s="25">
        <f t="shared" si="4"/>
        <v>62</v>
      </c>
      <c r="R66" s="26">
        <f t="shared" si="5"/>
        <v>62</v>
      </c>
      <c r="T66" s="148">
        <v>28644</v>
      </c>
      <c r="U66" s="61"/>
      <c r="V66" s="46"/>
    </row>
    <row r="67" spans="1:22" x14ac:dyDescent="0.2">
      <c r="A67" s="38" t="s">
        <v>109</v>
      </c>
      <c r="B67" s="88" t="s">
        <v>32</v>
      </c>
      <c r="C67" s="67">
        <f>IF(ISNA(VLOOKUP($A67,'5M''s'!$D$2:$D$43,1,FALSE)),0,VLOOKUP($A67,'5M''s'!$D$2:$E$43,2,FALSE))</f>
        <v>55.56</v>
      </c>
      <c r="D67" s="129">
        <f>IF(ISNA(VLOOKUP($A67,'Mile handicap'!$C$2:$C$50,1,FALSE)),0,VLOOKUP($A67,'Mile handicap'!$C$2:$I$50,7,FALSE))</f>
        <v>61.9</v>
      </c>
      <c r="E67" s="68">
        <f>IF(ISNA(VLOOKUP($A67,'3000m handicap'!$C$2:$C$52,1,FALSE)),0,VLOOKUP($A67,'3000m handicap'!$C$2:$I$52,7,FALSE))</f>
        <v>0</v>
      </c>
      <c r="F67" s="68">
        <f>IF(ISNA(VLOOKUP($A67,'5000m handicap'!$C$2:$C$45,1,FALSE)),0,VLOOKUP($A67,'5000m handicap'!$C$2:$I$45,7,FALSE))</f>
        <v>0</v>
      </c>
      <c r="G67" s="68">
        <f>IF(ISNA(VLOOKUP($A67,'Peter Moor 2000m'!$C$2:$C$46,1,FALSE)),0,VLOOKUP($A67,'Peter Moor 2000m'!$C$2:$I$46,7,FALSE))</f>
        <v>0</v>
      </c>
      <c r="H67" s="68">
        <f>IF(ISNA(VLOOKUP($A67,'2 Bridges Relay'!$E$2:$E$31,1,FALSE)),0,VLOOKUP($A67,'2 Bridges Relay'!$E$2:$G$31,3,FALSE))</f>
        <v>0</v>
      </c>
      <c r="I67" s="68">
        <f>IF(ISNA(VLOOKUP($A67,'10 km'!$B$2:$B$42,1,FALSE)),0,VLOOKUP($A67,'10 km'!$B$2:$D$42,3,FALSE))</f>
        <v>0</v>
      </c>
      <c r="J67" s="68">
        <f>IF(ISNA(VLOOKUP($A67,'KL handicap'!$C$2:$C$26,1,FALSE)),0,VLOOKUP($A67,'KL handicap'!$C$2:$I$26,7,FALSE))</f>
        <v>0</v>
      </c>
      <c r="K67" s="68">
        <f>IF(ISNA(VLOOKUP($A67,'Max Howard Tan handicap'!$C$2:$C$24,1,FALSE)),0,VLOOKUP($A67,'Max Howard Tan handicap'!$C$2:$I$24,7,FALSE))</f>
        <v>0</v>
      </c>
      <c r="L67" s="95">
        <f>IF(ISNA(VLOOKUP($A67,parkrun!$B$2:$H$42,1,FALSE)),0,VLOOKUP($A67,parkrun!$B$2:$H$42,7,FALSE))</f>
        <v>0</v>
      </c>
      <c r="M67" s="69">
        <f t="shared" si="0"/>
        <v>117.46000000000001</v>
      </c>
      <c r="N67" s="77">
        <f t="shared" si="1"/>
        <v>2</v>
      </c>
      <c r="O67" s="70">
        <f t="shared" si="2"/>
        <v>0</v>
      </c>
      <c r="P67" s="70">
        <f t="shared" si="3"/>
        <v>117.46000000000001</v>
      </c>
      <c r="Q67" s="25">
        <f t="shared" si="4"/>
        <v>63</v>
      </c>
      <c r="R67" s="26">
        <f t="shared" si="5"/>
        <v>63</v>
      </c>
      <c r="T67" s="148">
        <v>29280</v>
      </c>
      <c r="U67" s="61"/>
      <c r="V67" s="46"/>
    </row>
    <row r="68" spans="1:22" x14ac:dyDescent="0.2">
      <c r="A68" s="38" t="s">
        <v>118</v>
      </c>
      <c r="B68" s="88" t="s">
        <v>33</v>
      </c>
      <c r="C68" s="67">
        <f>IF(ISNA(VLOOKUP($A68,'5M''s'!$D$2:$D$43,1,FALSE)),0,VLOOKUP($A68,'5M''s'!$D$2:$E$43,2,FALSE))</f>
        <v>0</v>
      </c>
      <c r="D68" s="95">
        <f>IF(ISNA(VLOOKUP($A68,'Mile handicap'!$C$2:$C$50,1,FALSE)),0,VLOOKUP($A68,'Mile handicap'!$C$2:$I$50,7,FALSE))</f>
        <v>23.81</v>
      </c>
      <c r="E68" s="68">
        <f>IF(ISNA(VLOOKUP($A68,'3000m handicap'!$C$2:$C$52,1,FALSE)),0,VLOOKUP($A68,'3000m handicap'!$C$2:$I$52,7,FALSE))</f>
        <v>0</v>
      </c>
      <c r="F68" s="68">
        <f>IF(ISNA(VLOOKUP($A68,'5000m handicap'!$C$2:$C$45,1,FALSE)),0,VLOOKUP($A68,'5000m handicap'!$C$2:$I$45,7,FALSE))</f>
        <v>0</v>
      </c>
      <c r="G68" s="68">
        <f>IF(ISNA(VLOOKUP($A68,'Peter Moor 2000m'!$C$2:$C$46,1,FALSE)),0,VLOOKUP($A68,'Peter Moor 2000m'!$C$2:$I$46,7,FALSE))</f>
        <v>0</v>
      </c>
      <c r="H68" s="68">
        <f>IF(ISNA(VLOOKUP($A68,'2 Bridges Relay'!$E$2:$E$31,1,FALSE)),0,VLOOKUP($A68,'2 Bridges Relay'!$E$2:$G$31,3,FALSE))</f>
        <v>91.67</v>
      </c>
      <c r="I68" s="68">
        <f>IF(ISNA(VLOOKUP($A68,'10 km'!$B$2:$B$42,1,FALSE)),0,VLOOKUP($A68,'10 km'!$B$2:$D$42,3,FALSE))</f>
        <v>0</v>
      </c>
      <c r="J68" s="68">
        <f>IF(ISNA(VLOOKUP($A68,'KL handicap'!$C$2:$C$26,1,FALSE)),0,VLOOKUP($A68,'KL handicap'!$C$2:$I$26,7,FALSE))</f>
        <v>0</v>
      </c>
      <c r="K68" s="68">
        <f>IF(ISNA(VLOOKUP($A68,'Max Howard Tan handicap'!$C$2:$C$24,1,FALSE)),0,VLOOKUP($A68,'Max Howard Tan handicap'!$C$2:$I$24,7,FALSE))</f>
        <v>0</v>
      </c>
      <c r="L68" s="95">
        <f>IF(ISNA(VLOOKUP($A68,parkrun!$B$2:$H$42,1,FALSE)),0,VLOOKUP($A68,parkrun!$B$2:$H$42,7,FALSE))</f>
        <v>0</v>
      </c>
      <c r="M68" s="69">
        <f t="shared" si="0"/>
        <v>115.48</v>
      </c>
      <c r="N68" s="77">
        <f t="shared" si="1"/>
        <v>2</v>
      </c>
      <c r="O68" s="70">
        <f t="shared" si="2"/>
        <v>0</v>
      </c>
      <c r="P68" s="70">
        <f t="shared" si="3"/>
        <v>115.48</v>
      </c>
      <c r="Q68" s="25">
        <f t="shared" si="4"/>
        <v>64</v>
      </c>
      <c r="R68" s="26">
        <f t="shared" si="5"/>
        <v>64</v>
      </c>
      <c r="T68" s="148">
        <v>24865</v>
      </c>
      <c r="U68" s="61"/>
      <c r="V68" s="46"/>
    </row>
    <row r="69" spans="1:22" x14ac:dyDescent="0.2">
      <c r="A69" s="38" t="s">
        <v>195</v>
      </c>
      <c r="B69" s="88" t="s">
        <v>33</v>
      </c>
      <c r="C69" s="67">
        <f>IF(ISNA(VLOOKUP($A69,'5M''s'!$D$2:$D$43,1,FALSE)),0,VLOOKUP($A69,'5M''s'!$D$2:$E$43,2,FALSE))</f>
        <v>55.56</v>
      </c>
      <c r="D69" s="95">
        <f>IF(ISNA(VLOOKUP($A69,'Mile handicap'!$C$2:$C$50,1,FALSE)),0,VLOOKUP($A69,'Mile handicap'!$C$2:$I$50,7,FALSE))</f>
        <v>0</v>
      </c>
      <c r="E69" s="68">
        <f>IF(ISNA(VLOOKUP($A69,'3000m handicap'!$C$2:$C$52,1,FALSE)),0,VLOOKUP($A69,'3000m handicap'!$C$2:$I$52,7,FALSE))</f>
        <v>0</v>
      </c>
      <c r="F69" s="68">
        <f>IF(ISNA(VLOOKUP($A69,'5000m handicap'!$C$2:$C$45,1,FALSE)),0,VLOOKUP($A69,'5000m handicap'!$C$2:$I$45,7,FALSE))</f>
        <v>0</v>
      </c>
      <c r="G69" s="68">
        <f>IF(ISNA(VLOOKUP($A69,'Peter Moor 2000m'!$C$2:$C$46,1,FALSE)),0,VLOOKUP($A69,'Peter Moor 2000m'!$C$2:$I$46,7,FALSE))</f>
        <v>0</v>
      </c>
      <c r="H69" s="68">
        <f>IF(ISNA(VLOOKUP($A69,'2 Bridges Relay'!$E$2:$E$31,1,FALSE)),0,VLOOKUP($A69,'2 Bridges Relay'!$E$2:$G$31,3,FALSE))</f>
        <v>0</v>
      </c>
      <c r="I69" s="68">
        <f>IF(ISNA(VLOOKUP($A69,'10 km'!$B$2:$B$42,1,FALSE)),0,VLOOKUP($A69,'10 km'!$B$2:$D$42,3,FALSE))</f>
        <v>48.78</v>
      </c>
      <c r="J69" s="68">
        <f>IF(ISNA(VLOOKUP($A69,'KL handicap'!$C$2:$C$26,1,FALSE)),0,VLOOKUP($A69,'KL handicap'!$C$2:$I$26,7,FALSE))</f>
        <v>0</v>
      </c>
      <c r="K69" s="68">
        <f>IF(ISNA(VLOOKUP($A69,'Max Howard Tan handicap'!$C$2:$C$24,1,FALSE)),0,VLOOKUP($A69,'Max Howard Tan handicap'!$C$2:$I$24,7,FALSE))</f>
        <v>0</v>
      </c>
      <c r="L69" s="95">
        <f>IF(ISNA(VLOOKUP($A69,parkrun!$B$2:$H$42,1,FALSE)),0,VLOOKUP($A69,parkrun!$B$2:$H$42,7,FALSE))</f>
        <v>0</v>
      </c>
      <c r="M69" s="69">
        <f t="shared" ref="M69:M132" si="9">SUM(C69:L69)</f>
        <v>104.34</v>
      </c>
      <c r="N69" s="77">
        <f t="shared" ref="N69:N132" si="10">COUNTIF(C69:L69,"&gt;0")</f>
        <v>2</v>
      </c>
      <c r="O69" s="70">
        <f t="shared" ref="O69:O132" si="11">SMALL(C69:L69,1)+SMALL(C69:L69,2)</f>
        <v>0</v>
      </c>
      <c r="P69" s="70">
        <f t="shared" ref="P69:P132" si="12">IF(N69=1,M69,M69-O69)</f>
        <v>104.34</v>
      </c>
      <c r="Q69" s="25">
        <f t="shared" ref="Q69:Q132" si="13">RANK(M69,$M$5:$M$206,0)</f>
        <v>65</v>
      </c>
      <c r="R69" s="26">
        <f t="shared" ref="R69:R132" si="14">RANK(P69,$P$5:$P$206,0)</f>
        <v>65</v>
      </c>
      <c r="T69" s="148">
        <v>31277</v>
      </c>
      <c r="U69" s="61"/>
      <c r="V69" s="46"/>
    </row>
    <row r="70" spans="1:22" x14ac:dyDescent="0.2">
      <c r="A70" s="38" t="s">
        <v>177</v>
      </c>
      <c r="B70" s="88" t="s">
        <v>32</v>
      </c>
      <c r="C70" s="67">
        <f>IF(ISNA(VLOOKUP($A70,'5M''s'!$D$2:$D$43,1,FALSE)),0,VLOOKUP($A70,'5M''s'!$D$2:$E$43,2,FALSE))</f>
        <v>0</v>
      </c>
      <c r="D70" s="95">
        <f>IF(ISNA(VLOOKUP($A70,'Mile handicap'!$C$2:$C$50,1,FALSE)),0,VLOOKUP($A70,'Mile handicap'!$C$2:$I$50,7,FALSE))</f>
        <v>0</v>
      </c>
      <c r="E70" s="68">
        <f>IF(ISNA(VLOOKUP($A70,'3000m handicap'!$C$2:$C$52,1,FALSE)),0,VLOOKUP($A70,'3000m handicap'!$C$2:$I$52,7,FALSE))</f>
        <v>0</v>
      </c>
      <c r="F70" s="68">
        <f>IF(ISNA(VLOOKUP($A70,'5000m handicap'!$C$2:$C$45,1,FALSE)),0,VLOOKUP($A70,'5000m handicap'!$C$2:$I$45,7,FALSE))</f>
        <v>0</v>
      </c>
      <c r="G70" s="140">
        <f>IF(ISNA(VLOOKUP($A70,'Peter Moor 2000m'!$C$2:$C$46,1,FALSE)),0,VLOOKUP($A70,'Peter Moor 2000m'!$C$2:$I$46,7,FALSE))</f>
        <v>100</v>
      </c>
      <c r="H70" s="68">
        <f>IF(ISNA(VLOOKUP($A70,'2 Bridges Relay'!$E$2:$E$31,1,FALSE)),0,VLOOKUP($A70,'2 Bridges Relay'!$E$2:$G$31,3,FALSE))</f>
        <v>0</v>
      </c>
      <c r="I70" s="68">
        <f>IF(ISNA(VLOOKUP($A70,'10 km'!$B$2:$B$42,1,FALSE)),0,VLOOKUP($A70,'10 km'!$B$2:$D$42,3,FALSE))</f>
        <v>0</v>
      </c>
      <c r="J70" s="68">
        <f>IF(ISNA(VLOOKUP($A70,'KL handicap'!$C$2:$C$26,1,FALSE)),0,VLOOKUP($A70,'KL handicap'!$C$2:$I$26,7,FALSE))</f>
        <v>0</v>
      </c>
      <c r="K70" s="68">
        <f>IF(ISNA(VLOOKUP($A70,'Max Howard Tan handicap'!$C$2:$C$24,1,FALSE)),0,VLOOKUP($A70,'Max Howard Tan handicap'!$C$2:$I$24,7,FALSE))</f>
        <v>0</v>
      </c>
      <c r="L70" s="95">
        <f>IF(ISNA(VLOOKUP($A70,parkrun!$B$2:$H$42,1,FALSE)),0,VLOOKUP($A70,parkrun!$B$2:$H$42,7,FALSE))</f>
        <v>0</v>
      </c>
      <c r="M70" s="69">
        <f t="shared" si="9"/>
        <v>100</v>
      </c>
      <c r="N70" s="77">
        <f t="shared" si="10"/>
        <v>1</v>
      </c>
      <c r="O70" s="70">
        <f t="shared" si="11"/>
        <v>0</v>
      </c>
      <c r="P70" s="70">
        <f t="shared" si="12"/>
        <v>100</v>
      </c>
      <c r="Q70" s="25">
        <f t="shared" si="13"/>
        <v>66</v>
      </c>
      <c r="R70" s="26">
        <f t="shared" si="14"/>
        <v>66</v>
      </c>
      <c r="T70" s="148">
        <v>25569</v>
      </c>
      <c r="U70" s="61"/>
      <c r="V70" s="46"/>
    </row>
    <row r="71" spans="1:22" x14ac:dyDescent="0.2">
      <c r="A71" s="38" t="s">
        <v>301</v>
      </c>
      <c r="B71" s="88" t="s">
        <v>33</v>
      </c>
      <c r="C71" s="67">
        <f>IF(ISNA(VLOOKUP($A71,'5M''s'!$D$2:$D$43,1,FALSE)),0,VLOOKUP($A71,'5M''s'!$D$2:$E$43,2,FALSE))</f>
        <v>0</v>
      </c>
      <c r="D71" s="95">
        <f>IF(ISNA(VLOOKUP($A71,'Mile handicap'!$C$2:$C$50,1,FALSE)),0,VLOOKUP($A71,'Mile handicap'!$C$2:$I$50,7,FALSE))</f>
        <v>0</v>
      </c>
      <c r="E71" s="68">
        <f>IF(ISNA(VLOOKUP($A71,'3000m handicap'!$C$2:$C$52,1,FALSE)),0,VLOOKUP($A71,'3000m handicap'!$C$2:$I$52,7,FALSE))</f>
        <v>0</v>
      </c>
      <c r="F71" s="68">
        <f>IF(ISNA(VLOOKUP($A71,'5000m handicap'!$C$2:$C$45,1,FALSE)),0,VLOOKUP($A71,'5000m handicap'!$C$2:$I$45,7,FALSE))</f>
        <v>0</v>
      </c>
      <c r="G71" s="68">
        <f>IF(ISNA(VLOOKUP($A71,'Peter Moor 2000m'!$C$2:$C$46,1,FALSE)),0,VLOOKUP($A71,'Peter Moor 2000m'!$C$2:$I$46,7,FALSE))</f>
        <v>0</v>
      </c>
      <c r="H71" s="68">
        <f>IF(ISNA(VLOOKUP($A71,'2 Bridges Relay'!$E$2:$E$31,1,FALSE)),0,VLOOKUP($A71,'2 Bridges Relay'!$E$2:$G$31,3,FALSE))</f>
        <v>0</v>
      </c>
      <c r="I71" s="140">
        <f>IF(ISNA(VLOOKUP($A71,'10 km'!$B$2:$B$42,1,FALSE)),0,VLOOKUP($A71,'10 km'!$B$2:$D$42,3,FALSE))</f>
        <v>100</v>
      </c>
      <c r="J71" s="68">
        <f>IF(ISNA(VLOOKUP($A71,'KL handicap'!$C$2:$C$26,1,FALSE)),0,VLOOKUP($A71,'KL handicap'!$C$2:$I$26,7,FALSE))</f>
        <v>0</v>
      </c>
      <c r="K71" s="68">
        <f>IF(ISNA(VLOOKUP($A71,'Max Howard Tan handicap'!$C$2:$C$24,1,FALSE)),0,VLOOKUP($A71,'Max Howard Tan handicap'!$C$2:$I$24,7,FALSE))</f>
        <v>0</v>
      </c>
      <c r="L71" s="95">
        <f>IF(ISNA(VLOOKUP($A71,parkrun!$B$2:$H$42,1,FALSE)),0,VLOOKUP($A71,parkrun!$B$2:$H$42,7,FALSE))</f>
        <v>0</v>
      </c>
      <c r="M71" s="69">
        <f t="shared" si="9"/>
        <v>100</v>
      </c>
      <c r="N71" s="77">
        <f t="shared" si="10"/>
        <v>1</v>
      </c>
      <c r="O71" s="70">
        <f t="shared" si="11"/>
        <v>0</v>
      </c>
      <c r="P71" s="70">
        <f t="shared" si="12"/>
        <v>100</v>
      </c>
      <c r="Q71" s="25">
        <f t="shared" si="13"/>
        <v>66</v>
      </c>
      <c r="R71" s="26">
        <f t="shared" si="14"/>
        <v>66</v>
      </c>
      <c r="T71" s="148">
        <v>28172</v>
      </c>
      <c r="V71" s="46"/>
    </row>
    <row r="72" spans="1:22" x14ac:dyDescent="0.2">
      <c r="A72" s="38" t="s">
        <v>198</v>
      </c>
      <c r="B72" s="88" t="s">
        <v>33</v>
      </c>
      <c r="C72" s="67">
        <f>IF(ISNA(VLOOKUP($A72,'5M''s'!$D$2:$D$43,1,FALSE)),0,VLOOKUP($A72,'5M''s'!$D$2:$E$43,2,FALSE))</f>
        <v>0</v>
      </c>
      <c r="D72" s="95">
        <f>IF(ISNA(VLOOKUP($A72,'Mile handicap'!$C$2:$C$50,1,FALSE)),0,VLOOKUP($A72,'Mile handicap'!$C$2:$I$50,7,FALSE))</f>
        <v>0</v>
      </c>
      <c r="E72" s="68">
        <f>IF(ISNA(VLOOKUP($A72,'3000m handicap'!$C$2:$C$52,1,FALSE)),0,VLOOKUP($A72,'3000m handicap'!$C$2:$I$52,7,FALSE))</f>
        <v>0</v>
      </c>
      <c r="F72" s="68">
        <f>IF(ISNA(VLOOKUP($A72,'5000m handicap'!$C$2:$C$45,1,FALSE)),0,VLOOKUP($A72,'5000m handicap'!$C$2:$I$45,7,FALSE))</f>
        <v>0</v>
      </c>
      <c r="G72" s="68">
        <f>IF(ISNA(VLOOKUP($A72,'Peter Moor 2000m'!$C$2:$C$46,1,FALSE)),0,VLOOKUP($A72,'Peter Moor 2000m'!$C$2:$I$46,7,FALSE))</f>
        <v>0</v>
      </c>
      <c r="H72" s="68">
        <f>IF(ISNA(VLOOKUP($A72,'2 Bridges Relay'!$E$2:$E$31,1,FALSE)),0,VLOOKUP($A72,'2 Bridges Relay'!$E$2:$G$31,3,FALSE))</f>
        <v>0</v>
      </c>
      <c r="I72" s="68">
        <f>IF(ISNA(VLOOKUP($A72,'10 km'!$B$2:$B$42,1,FALSE)),0,VLOOKUP($A72,'10 km'!$B$2:$D$42,3,FALSE))</f>
        <v>97.56</v>
      </c>
      <c r="J72" s="68">
        <f>IF(ISNA(VLOOKUP($A72,'KL handicap'!$C$2:$C$26,1,FALSE)),0,VLOOKUP($A72,'KL handicap'!$C$2:$I$26,7,FALSE))</f>
        <v>0</v>
      </c>
      <c r="K72" s="68">
        <f>IF(ISNA(VLOOKUP($A72,'Max Howard Tan handicap'!$C$2:$C$24,1,FALSE)),0,VLOOKUP($A72,'Max Howard Tan handicap'!$C$2:$I$24,7,FALSE))</f>
        <v>0</v>
      </c>
      <c r="L72" s="95">
        <f>IF(ISNA(VLOOKUP($A72,parkrun!$B$2:$H$42,1,FALSE)),0,VLOOKUP($A72,parkrun!$B$2:$H$42,7,FALSE))</f>
        <v>0</v>
      </c>
      <c r="M72" s="69">
        <f t="shared" si="9"/>
        <v>97.56</v>
      </c>
      <c r="N72" s="77">
        <f t="shared" si="10"/>
        <v>1</v>
      </c>
      <c r="O72" s="70">
        <f t="shared" si="11"/>
        <v>0</v>
      </c>
      <c r="P72" s="70">
        <f t="shared" si="12"/>
        <v>97.56</v>
      </c>
      <c r="Q72" s="25">
        <f t="shared" si="13"/>
        <v>68</v>
      </c>
      <c r="R72" s="26">
        <f t="shared" si="14"/>
        <v>68</v>
      </c>
      <c r="T72" s="148">
        <v>31871</v>
      </c>
      <c r="V72" s="46"/>
    </row>
    <row r="73" spans="1:22" x14ac:dyDescent="0.2">
      <c r="A73" s="38" t="s">
        <v>94</v>
      </c>
      <c r="B73" s="88" t="s">
        <v>33</v>
      </c>
      <c r="C73" s="67">
        <f>IF(ISNA(VLOOKUP($A73,'5M''s'!$D$2:$D$43,1,FALSE)),0,VLOOKUP($A73,'5M''s'!$D$2:$E$43,2,FALSE))</f>
        <v>0</v>
      </c>
      <c r="D73" s="95">
        <f>IF(ISNA(VLOOKUP($A73,'Mile handicap'!$C$2:$C$50,1,FALSE)),0,VLOOKUP($A73,'Mile handicap'!$C$2:$I$50,7,FALSE))</f>
        <v>0</v>
      </c>
      <c r="E73" s="68">
        <f>IF(ISNA(VLOOKUP($A73,'3000m handicap'!$C$2:$C$52,1,FALSE)),0,VLOOKUP($A73,'3000m handicap'!$C$2:$I$52,7,FALSE))</f>
        <v>0</v>
      </c>
      <c r="F73" s="68">
        <f>IF(ISNA(VLOOKUP($A73,'5000m handicap'!$C$2:$C$45,1,FALSE)),0,VLOOKUP($A73,'5000m handicap'!$C$2:$I$45,7,FALSE))</f>
        <v>0</v>
      </c>
      <c r="G73" s="68">
        <f>IF(ISNA(VLOOKUP($A73,'Peter Moor 2000m'!$C$2:$C$46,1,FALSE)),0,VLOOKUP($A73,'Peter Moor 2000m'!$C$2:$I$46,7,FALSE))</f>
        <v>0</v>
      </c>
      <c r="H73" s="68">
        <f>IF(ISNA(VLOOKUP($A73,'2 Bridges Relay'!$E$2:$E$31,1,FALSE)),0,VLOOKUP($A73,'2 Bridges Relay'!$E$2:$G$31,3,FALSE))</f>
        <v>0</v>
      </c>
      <c r="I73" s="68">
        <f>IF(ISNA(VLOOKUP($A73,'10 km'!$B$2:$B$42,1,FALSE)),0,VLOOKUP($A73,'10 km'!$B$2:$D$42,3,FALSE))</f>
        <v>95.12</v>
      </c>
      <c r="J73" s="68">
        <f>IF(ISNA(VLOOKUP($A73,'KL handicap'!$C$2:$C$26,1,FALSE)),0,VLOOKUP($A73,'KL handicap'!$C$2:$I$26,7,FALSE))</f>
        <v>0</v>
      </c>
      <c r="K73" s="68">
        <f>IF(ISNA(VLOOKUP($A73,'Max Howard Tan handicap'!$C$2:$C$24,1,FALSE)),0,VLOOKUP($A73,'Max Howard Tan handicap'!$C$2:$I$24,7,FALSE))</f>
        <v>0</v>
      </c>
      <c r="L73" s="95">
        <f>IF(ISNA(VLOOKUP($A73,parkrun!$B$2:$H$42,1,FALSE)),0,VLOOKUP($A73,parkrun!$B$2:$H$42,7,FALSE))</f>
        <v>0</v>
      </c>
      <c r="M73" s="69">
        <f t="shared" si="9"/>
        <v>95.12</v>
      </c>
      <c r="N73" s="77">
        <f t="shared" si="10"/>
        <v>1</v>
      </c>
      <c r="O73" s="70">
        <f t="shared" si="11"/>
        <v>0</v>
      </c>
      <c r="P73" s="70">
        <f t="shared" si="12"/>
        <v>95.12</v>
      </c>
      <c r="Q73" s="25">
        <f t="shared" si="13"/>
        <v>69</v>
      </c>
      <c r="R73" s="26">
        <f t="shared" si="14"/>
        <v>69</v>
      </c>
      <c r="T73" s="148">
        <v>26458</v>
      </c>
      <c r="V73" s="46"/>
    </row>
    <row r="74" spans="1:22" x14ac:dyDescent="0.2">
      <c r="A74" s="38" t="s">
        <v>44</v>
      </c>
      <c r="B74" s="88" t="s">
        <v>33</v>
      </c>
      <c r="C74" s="67">
        <f>IF(ISNA(VLOOKUP($A74,'5M''s'!$D$2:$D$43,1,FALSE)),0,VLOOKUP($A74,'5M''s'!$D$2:$E$43,2,FALSE))</f>
        <v>0</v>
      </c>
      <c r="D74" s="95">
        <f>IF(ISNA(VLOOKUP($A74,'Mile handicap'!$C$2:$C$50,1,FALSE)),0,VLOOKUP($A74,'Mile handicap'!$C$2:$I$50,7,FALSE))</f>
        <v>59.52</v>
      </c>
      <c r="E74" s="68">
        <f>IF(ISNA(VLOOKUP($A74,'3000m handicap'!$C$2:$C$52,1,FALSE)),0,VLOOKUP($A74,'3000m handicap'!$C$2:$I$52,7,FALSE))</f>
        <v>23.26</v>
      </c>
      <c r="F74" s="68">
        <f>IF(ISNA(VLOOKUP($A74,'5000m handicap'!$C$2:$C$45,1,FALSE)),0,VLOOKUP($A74,'5000m handicap'!$C$2:$I$45,7,FALSE))</f>
        <v>0</v>
      </c>
      <c r="G74" s="68">
        <f>IF(ISNA(VLOOKUP($A74,'Peter Moor 2000m'!$C$2:$C$46,1,FALSE)),0,VLOOKUP($A74,'Peter Moor 2000m'!$C$2:$I$46,7,FALSE))</f>
        <v>0</v>
      </c>
      <c r="H74" s="68">
        <f>IF(ISNA(VLOOKUP($A74,'2 Bridges Relay'!$E$2:$E$31,1,FALSE)),0,VLOOKUP($A74,'2 Bridges Relay'!$E$2:$G$31,3,FALSE))</f>
        <v>0</v>
      </c>
      <c r="I74" s="68">
        <f>IF(ISNA(VLOOKUP($A74,'10 km'!$B$2:$B$42,1,FALSE)),0,VLOOKUP($A74,'10 km'!$B$2:$D$42,3,FALSE))</f>
        <v>12.2</v>
      </c>
      <c r="J74" s="68">
        <f>IF(ISNA(VLOOKUP($A74,'KL handicap'!$C$2:$C$26,1,FALSE)),0,VLOOKUP($A74,'KL handicap'!$C$2:$I$26,7,FALSE))</f>
        <v>0</v>
      </c>
      <c r="K74" s="68">
        <f>IF(ISNA(VLOOKUP($A74,'Max Howard Tan handicap'!$C$2:$C$24,1,FALSE)),0,VLOOKUP($A74,'Max Howard Tan handicap'!$C$2:$I$24,7,FALSE))</f>
        <v>0</v>
      </c>
      <c r="L74" s="95">
        <f>IF(ISNA(VLOOKUP($A74,parkrun!$B$2:$H$42,1,FALSE)),0,VLOOKUP($A74,parkrun!$B$2:$H$42,7,FALSE))</f>
        <v>0</v>
      </c>
      <c r="M74" s="69">
        <f t="shared" si="9"/>
        <v>94.98</v>
      </c>
      <c r="N74" s="77">
        <f t="shared" si="10"/>
        <v>3</v>
      </c>
      <c r="O74" s="70">
        <f t="shared" si="11"/>
        <v>0</v>
      </c>
      <c r="P74" s="70">
        <f t="shared" si="12"/>
        <v>94.98</v>
      </c>
      <c r="Q74" s="25">
        <f t="shared" si="13"/>
        <v>70</v>
      </c>
      <c r="R74" s="26">
        <f t="shared" si="14"/>
        <v>70</v>
      </c>
      <c r="T74" s="148">
        <v>28415</v>
      </c>
      <c r="V74" s="46"/>
    </row>
    <row r="75" spans="1:22" x14ac:dyDescent="0.2">
      <c r="A75" s="39" t="s">
        <v>139</v>
      </c>
      <c r="B75" s="88" t="s">
        <v>33</v>
      </c>
      <c r="C75" s="67">
        <f>IF(ISNA(VLOOKUP($A75,'5M''s'!$D$2:$D$43,1,FALSE)),0,VLOOKUP($A75,'5M''s'!$D$2:$E$43,2,FALSE))</f>
        <v>0</v>
      </c>
      <c r="D75" s="95">
        <f>IF(ISNA(VLOOKUP($A75,'Mile handicap'!$C$2:$C$50,1,FALSE)),0,VLOOKUP($A75,'Mile handicap'!$C$2:$I$50,7,FALSE))</f>
        <v>0</v>
      </c>
      <c r="E75" s="68">
        <f>IF(ISNA(VLOOKUP($A75,'3000m handicap'!$C$2:$C$52,1,FALSE)),0,VLOOKUP($A75,'3000m handicap'!$C$2:$I$52,7,FALSE))</f>
        <v>93.02</v>
      </c>
      <c r="F75" s="68">
        <f>IF(ISNA(VLOOKUP($A75,'5000m handicap'!$C$2:$C$45,1,FALSE)),0,VLOOKUP($A75,'5000m handicap'!$C$2:$I$45,7,FALSE))</f>
        <v>0</v>
      </c>
      <c r="G75" s="68">
        <f>IF(ISNA(VLOOKUP($A75,'Peter Moor 2000m'!$C$2:$C$46,1,FALSE)),0,VLOOKUP($A75,'Peter Moor 2000m'!$C$2:$I$46,7,FALSE))</f>
        <v>0</v>
      </c>
      <c r="H75" s="68">
        <f>IF(ISNA(VLOOKUP($A75,'2 Bridges Relay'!$E$2:$E$31,1,FALSE)),0,VLOOKUP($A75,'2 Bridges Relay'!$E$2:$G$31,3,FALSE))</f>
        <v>0</v>
      </c>
      <c r="I75" s="68">
        <f>IF(ISNA(VLOOKUP($A75,'10 km'!$B$2:$B$42,1,FALSE)),0,VLOOKUP($A75,'10 km'!$B$2:$D$42,3,FALSE))</f>
        <v>0</v>
      </c>
      <c r="J75" s="68">
        <f>IF(ISNA(VLOOKUP($A75,'KL handicap'!$C$2:$C$26,1,FALSE)),0,VLOOKUP($A75,'KL handicap'!$C$2:$I$26,7,FALSE))</f>
        <v>0</v>
      </c>
      <c r="K75" s="68">
        <f>IF(ISNA(VLOOKUP($A75,'Max Howard Tan handicap'!$C$2:$C$24,1,FALSE)),0,VLOOKUP($A75,'Max Howard Tan handicap'!$C$2:$I$24,7,FALSE))</f>
        <v>0</v>
      </c>
      <c r="L75" s="95">
        <f>IF(ISNA(VLOOKUP($A75,parkrun!$B$2:$H$42,1,FALSE)),0,VLOOKUP($A75,parkrun!$B$2:$H$42,7,FALSE))</f>
        <v>0</v>
      </c>
      <c r="M75" s="69">
        <f t="shared" si="9"/>
        <v>93.02</v>
      </c>
      <c r="N75" s="77">
        <f t="shared" si="10"/>
        <v>1</v>
      </c>
      <c r="O75" s="70">
        <f t="shared" si="11"/>
        <v>0</v>
      </c>
      <c r="P75" s="70">
        <f t="shared" si="12"/>
        <v>93.02</v>
      </c>
      <c r="Q75" s="25">
        <f t="shared" si="13"/>
        <v>71</v>
      </c>
      <c r="R75" s="26">
        <f t="shared" si="14"/>
        <v>71</v>
      </c>
      <c r="T75" s="148">
        <v>30858</v>
      </c>
      <c r="V75" s="46"/>
    </row>
    <row r="76" spans="1:22" x14ac:dyDescent="0.2">
      <c r="A76" s="38" t="s">
        <v>117</v>
      </c>
      <c r="B76" s="88" t="s">
        <v>32</v>
      </c>
      <c r="C76" s="67">
        <f>IF(ISNA(VLOOKUP($A76,'5M''s'!$D$2:$D$43,1,FALSE)),0,VLOOKUP($A76,'5M''s'!$D$2:$E$43,2,FALSE))</f>
        <v>0</v>
      </c>
      <c r="D76" s="95">
        <f>IF(ISNA(VLOOKUP($A76,'Mile handicap'!$C$2:$C$50,1,FALSE)),0,VLOOKUP($A76,'Mile handicap'!$C$2:$I$50,7,FALSE))</f>
        <v>0</v>
      </c>
      <c r="E76" s="68">
        <f>IF(ISNA(VLOOKUP($A76,'3000m handicap'!$C$2:$C$52,1,FALSE)),0,VLOOKUP($A76,'3000m handicap'!$C$2:$I$52,7,FALSE))</f>
        <v>0</v>
      </c>
      <c r="F76" s="68">
        <f>IF(ISNA(VLOOKUP($A76,'5000m handicap'!$C$2:$C$45,1,FALSE)),0,VLOOKUP($A76,'5000m handicap'!$C$2:$I$45,7,FALSE))</f>
        <v>0</v>
      </c>
      <c r="G76" s="68">
        <f>IF(ISNA(VLOOKUP($A76,'Peter Moor 2000m'!$C$2:$C$46,1,FALSE)),0,VLOOKUP($A76,'Peter Moor 2000m'!$C$2:$I$46,7,FALSE))</f>
        <v>0</v>
      </c>
      <c r="H76" s="68">
        <f>IF(ISNA(VLOOKUP($A76,'2 Bridges Relay'!$E$2:$E$31,1,FALSE)),0,VLOOKUP($A76,'2 Bridges Relay'!$E$2:$G$31,3,FALSE))</f>
        <v>0</v>
      </c>
      <c r="I76" s="68">
        <f>IF(ISNA(VLOOKUP($A76,'10 km'!$B$2:$B$42,1,FALSE)),0,VLOOKUP($A76,'10 km'!$B$2:$D$42,3,FALSE))</f>
        <v>0</v>
      </c>
      <c r="J76" s="68">
        <f>IF(ISNA(VLOOKUP($A76,'KL handicap'!$C$2:$C$26,1,FALSE)),0,VLOOKUP($A76,'KL handicap'!$C$2:$I$26,7,FALSE))</f>
        <v>0</v>
      </c>
      <c r="K76" s="68">
        <f>IF(ISNA(VLOOKUP($A76,'Max Howard Tan handicap'!$C$2:$C$24,1,FALSE)),0,VLOOKUP($A76,'Max Howard Tan handicap'!$C$2:$I$24,7,FALSE))</f>
        <v>0</v>
      </c>
      <c r="L76" s="95">
        <f>IF(ISNA(VLOOKUP($A76,parkrun!$B$2:$H$42,1,FALSE)),0,VLOOKUP($A76,parkrun!$B$2:$H$42,7,FALSE))</f>
        <v>92.68</v>
      </c>
      <c r="M76" s="69">
        <f t="shared" si="9"/>
        <v>92.68</v>
      </c>
      <c r="N76" s="77">
        <f t="shared" si="10"/>
        <v>1</v>
      </c>
      <c r="O76" s="70">
        <f t="shared" si="11"/>
        <v>0</v>
      </c>
      <c r="P76" s="70">
        <f t="shared" si="12"/>
        <v>92.68</v>
      </c>
      <c r="Q76" s="25">
        <f t="shared" si="13"/>
        <v>72</v>
      </c>
      <c r="R76" s="26">
        <f t="shared" si="14"/>
        <v>72</v>
      </c>
      <c r="T76" s="148">
        <v>18432</v>
      </c>
      <c r="V76" s="46"/>
    </row>
    <row r="77" spans="1:22" x14ac:dyDescent="0.2">
      <c r="A77" s="38" t="s">
        <v>49</v>
      </c>
      <c r="B77" s="88" t="s">
        <v>32</v>
      </c>
      <c r="C77" s="67">
        <f>IF(ISNA(VLOOKUP($A77,'5M''s'!$D$2:$D$43,1,FALSE)),0,VLOOKUP($A77,'5M''s'!$D$2:$E$43,2,FALSE))</f>
        <v>0</v>
      </c>
      <c r="D77" s="95">
        <f>IF(ISNA(VLOOKUP($A77,'Mile handicap'!$C$2:$C$50,1,FALSE)),0,VLOOKUP($A77,'Mile handicap'!$C$2:$I$50,7,FALSE))</f>
        <v>0</v>
      </c>
      <c r="E77" s="68">
        <f>IF(ISNA(VLOOKUP($A77,'3000m handicap'!$C$2:$C$52,1,FALSE)),0,VLOOKUP($A77,'3000m handicap'!$C$2:$I$52,7,FALSE))</f>
        <v>0</v>
      </c>
      <c r="F77" s="68">
        <f>IF(ISNA(VLOOKUP($A77,'5000m handicap'!$C$2:$C$45,1,FALSE)),0,VLOOKUP($A77,'5000m handicap'!$C$2:$I$45,7,FALSE))</f>
        <v>92.11</v>
      </c>
      <c r="G77" s="68">
        <f>IF(ISNA(VLOOKUP($A77,'Peter Moor 2000m'!$C$2:$C$46,1,FALSE)),0,VLOOKUP($A77,'Peter Moor 2000m'!$C$2:$I$46,7,FALSE))</f>
        <v>0</v>
      </c>
      <c r="H77" s="68">
        <f>IF(ISNA(VLOOKUP($A77,'2 Bridges Relay'!$E$2:$E$31,1,FALSE)),0,VLOOKUP($A77,'2 Bridges Relay'!$E$2:$G$31,3,FALSE))</f>
        <v>0</v>
      </c>
      <c r="I77" s="68">
        <f>IF(ISNA(VLOOKUP($A77,'10 km'!$B$2:$B$42,1,FALSE)),0,VLOOKUP($A77,'10 km'!$B$2:$D$42,3,FALSE))</f>
        <v>0</v>
      </c>
      <c r="J77" s="68">
        <f>IF(ISNA(VLOOKUP($A77,'KL handicap'!$C$2:$C$26,1,FALSE)),0,VLOOKUP($A77,'KL handicap'!$C$2:$I$26,7,FALSE))</f>
        <v>0</v>
      </c>
      <c r="K77" s="68">
        <f>IF(ISNA(VLOOKUP($A77,'Max Howard Tan handicap'!$C$2:$C$24,1,FALSE)),0,VLOOKUP($A77,'Max Howard Tan handicap'!$C$2:$I$24,7,FALSE))</f>
        <v>0</v>
      </c>
      <c r="L77" s="95">
        <f>IF(ISNA(VLOOKUP($A77,parkrun!$B$2:$H$42,1,FALSE)),0,VLOOKUP($A77,parkrun!$B$2:$H$42,7,FALSE))</f>
        <v>0</v>
      </c>
      <c r="M77" s="69">
        <f t="shared" si="9"/>
        <v>92.11</v>
      </c>
      <c r="N77" s="77">
        <f t="shared" si="10"/>
        <v>1</v>
      </c>
      <c r="O77" s="70">
        <f t="shared" si="11"/>
        <v>0</v>
      </c>
      <c r="P77" s="70">
        <f t="shared" si="12"/>
        <v>92.11</v>
      </c>
      <c r="Q77" s="25">
        <f t="shared" si="13"/>
        <v>73</v>
      </c>
      <c r="R77" s="26">
        <f t="shared" si="14"/>
        <v>73</v>
      </c>
      <c r="T77" s="148">
        <v>25876</v>
      </c>
      <c r="V77" s="46"/>
    </row>
    <row r="78" spans="1:22" x14ac:dyDescent="0.2">
      <c r="A78" s="38" t="s">
        <v>351</v>
      </c>
      <c r="B78" s="88" t="s">
        <v>33</v>
      </c>
      <c r="C78" s="67">
        <f>IF(ISNA(VLOOKUP($A78,'5M''s'!$D$2:$D$43,1,FALSE)),0,VLOOKUP($A78,'5M''s'!$D$2:$E$43,2,FALSE))</f>
        <v>0</v>
      </c>
      <c r="D78" s="95">
        <f>IF(ISNA(VLOOKUP($A78,'Mile handicap'!$C$2:$C$50,1,FALSE)),0,VLOOKUP($A78,'Mile handicap'!$C$2:$I$50,7,FALSE))</f>
        <v>0</v>
      </c>
      <c r="E78" s="68">
        <f>IF(ISNA(VLOOKUP($A78,'3000m handicap'!$C$2:$C$52,1,FALSE)),0,VLOOKUP($A78,'3000m handicap'!$C$2:$I$52,7,FALSE))</f>
        <v>0</v>
      </c>
      <c r="F78" s="68">
        <f>IF(ISNA(VLOOKUP($A78,'5000m handicap'!$C$2:$C$45,1,FALSE)),0,VLOOKUP($A78,'5000m handicap'!$C$2:$I$45,7,FALSE))</f>
        <v>0</v>
      </c>
      <c r="G78" s="68">
        <f>IF(ISNA(VLOOKUP($A78,'Peter Moor 2000m'!$C$2:$C$46,1,FALSE)),0,VLOOKUP($A78,'Peter Moor 2000m'!$C$2:$I$46,7,FALSE))</f>
        <v>0</v>
      </c>
      <c r="H78" s="68">
        <f>IF(ISNA(VLOOKUP($A78,'2 Bridges Relay'!$E$2:$E$31,1,FALSE)),0,VLOOKUP($A78,'2 Bridges Relay'!$E$2:$G$31,3,FALSE))</f>
        <v>91.67</v>
      </c>
      <c r="I78" s="68">
        <f>IF(ISNA(VLOOKUP($A78,'10 km'!$B$2:$B$42,1,FALSE)),0,VLOOKUP($A78,'10 km'!$B$2:$D$42,3,FALSE))</f>
        <v>0</v>
      </c>
      <c r="J78" s="68">
        <f>IF(ISNA(VLOOKUP($A78,'KL handicap'!$C$2:$C$26,1,FALSE)),0,VLOOKUP($A78,'KL handicap'!$C$2:$I$26,7,FALSE))</f>
        <v>0</v>
      </c>
      <c r="K78" s="68">
        <f>IF(ISNA(VLOOKUP($A78,'Max Howard Tan handicap'!$C$2:$C$24,1,FALSE)),0,VLOOKUP($A78,'Max Howard Tan handicap'!$C$2:$I$24,7,FALSE))</f>
        <v>0</v>
      </c>
      <c r="L78" s="95">
        <f>IF(ISNA(VLOOKUP($A78,parkrun!$B$2:$H$42,1,FALSE)),0,VLOOKUP($A78,parkrun!$B$2:$H$42,7,FALSE))</f>
        <v>0</v>
      </c>
      <c r="M78" s="69">
        <f t="shared" si="9"/>
        <v>91.67</v>
      </c>
      <c r="N78" s="77">
        <f t="shared" si="10"/>
        <v>1</v>
      </c>
      <c r="O78" s="70">
        <f t="shared" si="11"/>
        <v>0</v>
      </c>
      <c r="P78" s="70">
        <f t="shared" si="12"/>
        <v>91.67</v>
      </c>
      <c r="Q78" s="25">
        <f t="shared" si="13"/>
        <v>74</v>
      </c>
      <c r="R78" s="26">
        <f t="shared" si="14"/>
        <v>74</v>
      </c>
      <c r="T78" s="148">
        <v>28117</v>
      </c>
      <c r="V78" s="46"/>
    </row>
    <row r="79" spans="1:22" x14ac:dyDescent="0.2">
      <c r="A79" s="38" t="s">
        <v>352</v>
      </c>
      <c r="B79" s="88" t="s">
        <v>32</v>
      </c>
      <c r="C79" s="67">
        <f>IF(ISNA(VLOOKUP($A79,'5M''s'!$D$2:$D$43,1,FALSE)),0,VLOOKUP($A79,'5M''s'!$D$2:$E$43,2,FALSE))</f>
        <v>0</v>
      </c>
      <c r="D79" s="95">
        <f>IF(ISNA(VLOOKUP($A79,'Mile handicap'!$C$2:$C$50,1,FALSE)),0,VLOOKUP($A79,'Mile handicap'!$C$2:$I$50,7,FALSE))</f>
        <v>0</v>
      </c>
      <c r="E79" s="68">
        <f>IF(ISNA(VLOOKUP($A79,'3000m handicap'!$C$2:$C$52,1,FALSE)),0,VLOOKUP($A79,'3000m handicap'!$C$2:$I$52,7,FALSE))</f>
        <v>0</v>
      </c>
      <c r="F79" s="68">
        <f>IF(ISNA(VLOOKUP($A79,'5000m handicap'!$C$2:$C$45,1,FALSE)),0,VLOOKUP($A79,'5000m handicap'!$C$2:$I$45,7,FALSE))</f>
        <v>0</v>
      </c>
      <c r="G79" s="68">
        <f>IF(ISNA(VLOOKUP($A79,'Peter Moor 2000m'!$C$2:$C$46,1,FALSE)),0,VLOOKUP($A79,'Peter Moor 2000m'!$C$2:$I$46,7,FALSE))</f>
        <v>0</v>
      </c>
      <c r="H79" s="68">
        <f>IF(ISNA(VLOOKUP($A79,'2 Bridges Relay'!$E$2:$E$31,1,FALSE)),0,VLOOKUP($A79,'2 Bridges Relay'!$E$2:$G$31,3,FALSE))</f>
        <v>91.67</v>
      </c>
      <c r="I79" s="68">
        <f>IF(ISNA(VLOOKUP($A79,'10 km'!$B$2:$B$42,1,FALSE)),0,VLOOKUP($A79,'10 km'!$B$2:$D$42,3,FALSE))</f>
        <v>0</v>
      </c>
      <c r="J79" s="68">
        <f>IF(ISNA(VLOOKUP($A79,'KL handicap'!$C$2:$C$26,1,FALSE)),0,VLOOKUP($A79,'KL handicap'!$C$2:$I$26,7,FALSE))</f>
        <v>0</v>
      </c>
      <c r="K79" s="68">
        <f>IF(ISNA(VLOOKUP($A79,'Max Howard Tan handicap'!$C$2:$C$24,1,FALSE)),0,VLOOKUP($A79,'Max Howard Tan handicap'!$C$2:$I$24,7,FALSE))</f>
        <v>0</v>
      </c>
      <c r="L79" s="95">
        <f>IF(ISNA(VLOOKUP($A79,parkrun!$B$2:$H$42,1,FALSE)),0,VLOOKUP($A79,parkrun!$B$2:$H$42,7,FALSE))</f>
        <v>0</v>
      </c>
      <c r="M79" s="69">
        <f t="shared" si="9"/>
        <v>91.67</v>
      </c>
      <c r="N79" s="77">
        <f t="shared" si="10"/>
        <v>1</v>
      </c>
      <c r="O79" s="70">
        <f t="shared" si="11"/>
        <v>0</v>
      </c>
      <c r="P79" s="70">
        <f t="shared" si="12"/>
        <v>91.67</v>
      </c>
      <c r="Q79" s="25">
        <f t="shared" si="13"/>
        <v>74</v>
      </c>
      <c r="R79" s="26">
        <f t="shared" si="14"/>
        <v>74</v>
      </c>
      <c r="T79" s="148">
        <v>27917</v>
      </c>
      <c r="V79" s="46"/>
    </row>
    <row r="80" spans="1:22" x14ac:dyDescent="0.2">
      <c r="A80" s="38" t="s">
        <v>80</v>
      </c>
      <c r="B80" s="88" t="s">
        <v>33</v>
      </c>
      <c r="C80" s="67">
        <f>IF(ISNA(VLOOKUP($A80,'5M''s'!$D$2:$D$43,1,FALSE)),0,VLOOKUP($A80,'5M''s'!$D$2:$E$43,2,FALSE))</f>
        <v>0</v>
      </c>
      <c r="D80" s="129">
        <f>IF(ISNA(VLOOKUP($A80,'Mile handicap'!$C$2:$C$50,1,FALSE)),0,VLOOKUP($A80,'Mile handicap'!$C$2:$I$50,7,FALSE))</f>
        <v>61.9</v>
      </c>
      <c r="E80" s="68">
        <f>IF(ISNA(VLOOKUP($A80,'3000m handicap'!$C$2:$C$52,1,FALSE)),0,VLOOKUP($A80,'3000m handicap'!$C$2:$I$52,7,FALSE))</f>
        <v>0</v>
      </c>
      <c r="F80" s="68">
        <f>IF(ISNA(VLOOKUP($A80,'5000m handicap'!$C$2:$C$45,1,FALSE)),0,VLOOKUP($A80,'5000m handicap'!$C$2:$I$45,7,FALSE))</f>
        <v>0</v>
      </c>
      <c r="G80" s="68">
        <f>IF(ISNA(VLOOKUP($A80,'Peter Moor 2000m'!$C$2:$C$46,1,FALSE)),0,VLOOKUP($A80,'Peter Moor 2000m'!$C$2:$I$46,7,FALSE))</f>
        <v>0</v>
      </c>
      <c r="H80" s="68">
        <f>IF(ISNA(VLOOKUP($A80,'2 Bridges Relay'!$E$2:$E$31,1,FALSE)),0,VLOOKUP($A80,'2 Bridges Relay'!$E$2:$G$31,3,FALSE))</f>
        <v>0</v>
      </c>
      <c r="I80" s="68">
        <f>IF(ISNA(VLOOKUP($A80,'10 km'!$B$2:$B$42,1,FALSE)),0,VLOOKUP($A80,'10 km'!$B$2:$D$42,3,FALSE))</f>
        <v>29.27</v>
      </c>
      <c r="J80" s="68">
        <f>IF(ISNA(VLOOKUP($A80,'KL handicap'!$C$2:$C$26,1,FALSE)),0,VLOOKUP($A80,'KL handicap'!$C$2:$I$26,7,FALSE))</f>
        <v>0</v>
      </c>
      <c r="K80" s="68">
        <f>IF(ISNA(VLOOKUP($A80,'Max Howard Tan handicap'!$C$2:$C$24,1,FALSE)),0,VLOOKUP($A80,'Max Howard Tan handicap'!$C$2:$I$24,7,FALSE))</f>
        <v>0</v>
      </c>
      <c r="L80" s="95">
        <f>IF(ISNA(VLOOKUP($A80,parkrun!$B$2:$H$42,1,FALSE)),0,VLOOKUP($A80,parkrun!$B$2:$H$42,7,FALSE))</f>
        <v>0</v>
      </c>
      <c r="M80" s="69">
        <f t="shared" si="9"/>
        <v>91.17</v>
      </c>
      <c r="N80" s="77">
        <f t="shared" si="10"/>
        <v>2</v>
      </c>
      <c r="O80" s="70">
        <f t="shared" si="11"/>
        <v>0</v>
      </c>
      <c r="P80" s="70">
        <f t="shared" si="12"/>
        <v>91.17</v>
      </c>
      <c r="Q80" s="25">
        <f t="shared" si="13"/>
        <v>76</v>
      </c>
      <c r="R80" s="26">
        <f t="shared" si="14"/>
        <v>76</v>
      </c>
      <c r="T80" s="148">
        <v>27030</v>
      </c>
      <c r="V80" s="46"/>
    </row>
    <row r="81" spans="1:22" x14ac:dyDescent="0.2">
      <c r="A81" s="38" t="s">
        <v>113</v>
      </c>
      <c r="B81" s="88" t="s">
        <v>33</v>
      </c>
      <c r="C81" s="67">
        <f>IF(ISNA(VLOOKUP($A81,'5M''s'!$D$2:$D$43,1,FALSE)),0,VLOOKUP($A81,'5M''s'!$D$2:$E$43,2,FALSE))</f>
        <v>0</v>
      </c>
      <c r="D81" s="95">
        <f>IF(ISNA(VLOOKUP($A81,'Mile handicap'!$C$2:$C$50,1,FALSE)),0,VLOOKUP($A81,'Mile handicap'!$C$2:$I$50,7,FALSE))</f>
        <v>0</v>
      </c>
      <c r="E81" s="68">
        <f>IF(ISNA(VLOOKUP($A81,'3000m handicap'!$C$2:$C$52,1,FALSE)),0,VLOOKUP($A81,'3000m handicap'!$C$2:$I$52,7,FALSE))</f>
        <v>0</v>
      </c>
      <c r="F81" s="68">
        <f>IF(ISNA(VLOOKUP($A81,'5000m handicap'!$C$2:$C$45,1,FALSE)),0,VLOOKUP($A81,'5000m handicap'!$C$2:$I$45,7,FALSE))</f>
        <v>0</v>
      </c>
      <c r="G81" s="68">
        <f>IF(ISNA(VLOOKUP($A81,'Peter Moor 2000m'!$C$2:$C$46,1,FALSE)),0,VLOOKUP($A81,'Peter Moor 2000m'!$C$2:$I$46,7,FALSE))</f>
        <v>0</v>
      </c>
      <c r="H81" s="68">
        <f>IF(ISNA(VLOOKUP($A81,'2 Bridges Relay'!$E$2:$E$31,1,FALSE)),0,VLOOKUP($A81,'2 Bridges Relay'!$E$2:$G$31,3,FALSE))</f>
        <v>0</v>
      </c>
      <c r="I81" s="68">
        <f>IF(ISNA(VLOOKUP($A81,'10 km'!$B$2:$B$42,1,FALSE)),0,VLOOKUP($A81,'10 km'!$B$2:$D$42,3,FALSE))</f>
        <v>90.24</v>
      </c>
      <c r="J81" s="68">
        <f>IF(ISNA(VLOOKUP($A81,'KL handicap'!$C$2:$C$26,1,FALSE)),0,VLOOKUP($A81,'KL handicap'!$C$2:$I$26,7,FALSE))</f>
        <v>0</v>
      </c>
      <c r="K81" s="68">
        <f>IF(ISNA(VLOOKUP($A81,'Max Howard Tan handicap'!$C$2:$C$24,1,FALSE)),0,VLOOKUP($A81,'Max Howard Tan handicap'!$C$2:$I$24,7,FALSE))</f>
        <v>0</v>
      </c>
      <c r="L81" s="95">
        <f>IF(ISNA(VLOOKUP($A81,parkrun!$B$2:$H$42,1,FALSE)),0,VLOOKUP($A81,parkrun!$B$2:$H$42,7,FALSE))</f>
        <v>0</v>
      </c>
      <c r="M81" s="69">
        <f t="shared" si="9"/>
        <v>90.24</v>
      </c>
      <c r="N81" s="77">
        <f t="shared" si="10"/>
        <v>1</v>
      </c>
      <c r="O81" s="70">
        <f t="shared" si="11"/>
        <v>0</v>
      </c>
      <c r="P81" s="70">
        <f t="shared" si="12"/>
        <v>90.24</v>
      </c>
      <c r="Q81" s="25">
        <f t="shared" si="13"/>
        <v>77</v>
      </c>
      <c r="R81" s="26">
        <f t="shared" si="14"/>
        <v>77</v>
      </c>
      <c r="T81" s="148">
        <v>33615</v>
      </c>
      <c r="V81" s="46"/>
    </row>
    <row r="82" spans="1:22" x14ac:dyDescent="0.2">
      <c r="A82" s="38" t="s">
        <v>57</v>
      </c>
      <c r="B82" s="88" t="s">
        <v>32</v>
      </c>
      <c r="C82" s="67">
        <f>IF(ISNA(VLOOKUP($A82,'5M''s'!$D$2:$D$43,1,FALSE)),0,VLOOKUP($A82,'5M''s'!$D$2:$E$43,2,FALSE))</f>
        <v>66.67</v>
      </c>
      <c r="D82" s="95">
        <f>IF(ISNA(VLOOKUP($A82,'Mile handicap'!$C$2:$C$50,1,FALSE)),0,VLOOKUP($A82,'Mile handicap'!$C$2:$I$50,7,FALSE))</f>
        <v>0</v>
      </c>
      <c r="E82" s="68">
        <f>IF(ISNA(VLOOKUP($A82,'3000m handicap'!$C$2:$C$52,1,FALSE)),0,VLOOKUP($A82,'3000m handicap'!$C$2:$I$52,7,FALSE))</f>
        <v>0</v>
      </c>
      <c r="F82" s="68">
        <f>IF(ISNA(VLOOKUP($A82,'5000m handicap'!$C$2:$C$45,1,FALSE)),0,VLOOKUP($A82,'5000m handicap'!$C$2:$I$45,7,FALSE))</f>
        <v>0</v>
      </c>
      <c r="G82" s="68">
        <f>IF(ISNA(VLOOKUP($A82,'Peter Moor 2000m'!$C$2:$C$46,1,FALSE)),0,VLOOKUP($A82,'Peter Moor 2000m'!$C$2:$I$46,7,FALSE))</f>
        <v>23.08</v>
      </c>
      <c r="H82" s="68">
        <f>IF(ISNA(VLOOKUP($A82,'2 Bridges Relay'!$E$2:$E$31,1,FALSE)),0,VLOOKUP($A82,'2 Bridges Relay'!$E$2:$G$31,3,FALSE))</f>
        <v>0</v>
      </c>
      <c r="I82" s="68">
        <f>IF(ISNA(VLOOKUP($A82,'10 km'!$B$2:$B$42,1,FALSE)),0,VLOOKUP($A82,'10 km'!$B$2:$D$42,3,FALSE))</f>
        <v>0</v>
      </c>
      <c r="J82" s="68">
        <f>IF(ISNA(VLOOKUP($A82,'KL handicap'!$C$2:$C$26,1,FALSE)),0,VLOOKUP($A82,'KL handicap'!$C$2:$I$26,7,FALSE))</f>
        <v>0</v>
      </c>
      <c r="K82" s="68">
        <f>IF(ISNA(VLOOKUP($A82,'Max Howard Tan handicap'!$C$2:$C$24,1,FALSE)),0,VLOOKUP($A82,'Max Howard Tan handicap'!$C$2:$I$24,7,FALSE))</f>
        <v>0</v>
      </c>
      <c r="L82" s="95">
        <f>IF(ISNA(VLOOKUP($A82,parkrun!$B$2:$H$42,1,FALSE)),0,VLOOKUP($A82,parkrun!$B$2:$H$42,7,FALSE))</f>
        <v>0</v>
      </c>
      <c r="M82" s="69">
        <f t="shared" si="9"/>
        <v>89.75</v>
      </c>
      <c r="N82" s="77">
        <f t="shared" si="10"/>
        <v>2</v>
      </c>
      <c r="O82" s="70">
        <f t="shared" si="11"/>
        <v>0</v>
      </c>
      <c r="P82" s="70">
        <f t="shared" si="12"/>
        <v>89.75</v>
      </c>
      <c r="Q82" s="25">
        <f t="shared" si="13"/>
        <v>78</v>
      </c>
      <c r="R82" s="26">
        <f t="shared" si="14"/>
        <v>78</v>
      </c>
      <c r="T82" s="148">
        <v>28953</v>
      </c>
      <c r="V82" s="46"/>
    </row>
    <row r="83" spans="1:22" x14ac:dyDescent="0.2">
      <c r="A83" s="38" t="s">
        <v>159</v>
      </c>
      <c r="B83" s="88" t="s">
        <v>33</v>
      </c>
      <c r="C83" s="67">
        <f>IF(ISNA(VLOOKUP($A83,'5M''s'!$D$2:$D$43,1,FALSE)),0,VLOOKUP($A83,'5M''s'!$D$2:$E$43,2,FALSE))</f>
        <v>88.89</v>
      </c>
      <c r="D83" s="95">
        <f>IF(ISNA(VLOOKUP($A83,'Mile handicap'!$C$2:$C$50,1,FALSE)),0,VLOOKUP($A83,'Mile handicap'!$C$2:$I$50,7,FALSE))</f>
        <v>0</v>
      </c>
      <c r="E83" s="68">
        <f>IF(ISNA(VLOOKUP($A83,'3000m handicap'!$C$2:$C$52,1,FALSE)),0,VLOOKUP($A83,'3000m handicap'!$C$2:$I$52,7,FALSE))</f>
        <v>0</v>
      </c>
      <c r="F83" s="68">
        <f>IF(ISNA(VLOOKUP($A83,'5000m handicap'!$C$2:$C$45,1,FALSE)),0,VLOOKUP($A83,'5000m handicap'!$C$2:$I$45,7,FALSE))</f>
        <v>0</v>
      </c>
      <c r="G83" s="68">
        <f>IF(ISNA(VLOOKUP($A83,'Peter Moor 2000m'!$C$2:$C$46,1,FALSE)),0,VLOOKUP($A83,'Peter Moor 2000m'!$C$2:$I$46,7,FALSE))</f>
        <v>0</v>
      </c>
      <c r="H83" s="68">
        <f>IF(ISNA(VLOOKUP($A83,'2 Bridges Relay'!$E$2:$E$31,1,FALSE)),0,VLOOKUP($A83,'2 Bridges Relay'!$E$2:$G$31,3,FALSE))</f>
        <v>0</v>
      </c>
      <c r="I83" s="68">
        <f>IF(ISNA(VLOOKUP($A83,'10 km'!$B$2:$B$42,1,FALSE)),0,VLOOKUP($A83,'10 km'!$B$2:$D$42,3,FALSE))</f>
        <v>0</v>
      </c>
      <c r="J83" s="68">
        <f>IF(ISNA(VLOOKUP($A83,'KL handicap'!$C$2:$C$26,1,FALSE)),0,VLOOKUP($A83,'KL handicap'!$C$2:$I$26,7,FALSE))</f>
        <v>0</v>
      </c>
      <c r="K83" s="68">
        <f>IF(ISNA(VLOOKUP($A83,'Max Howard Tan handicap'!$C$2:$C$24,1,FALSE)),0,VLOOKUP($A83,'Max Howard Tan handicap'!$C$2:$I$24,7,FALSE))</f>
        <v>0</v>
      </c>
      <c r="L83" s="95">
        <f>IF(ISNA(VLOOKUP($A83,parkrun!$B$2:$H$42,1,FALSE)),0,VLOOKUP($A83,parkrun!$B$2:$H$42,7,FALSE))</f>
        <v>0</v>
      </c>
      <c r="M83" s="69">
        <f t="shared" si="9"/>
        <v>88.89</v>
      </c>
      <c r="N83" s="77">
        <f t="shared" si="10"/>
        <v>1</v>
      </c>
      <c r="O83" s="70">
        <f t="shared" si="11"/>
        <v>0</v>
      </c>
      <c r="P83" s="70">
        <f t="shared" si="12"/>
        <v>88.89</v>
      </c>
      <c r="Q83" s="25">
        <f t="shared" si="13"/>
        <v>79</v>
      </c>
      <c r="R83" s="26">
        <f t="shared" si="14"/>
        <v>79</v>
      </c>
      <c r="T83" s="148">
        <v>28774</v>
      </c>
      <c r="V83" s="46"/>
    </row>
    <row r="84" spans="1:22" x14ac:dyDescent="0.2">
      <c r="A84" s="38" t="s">
        <v>50</v>
      </c>
      <c r="B84" s="88" t="s">
        <v>32</v>
      </c>
      <c r="C84" s="67">
        <f>IF(ISNA(VLOOKUP($A84,'5M''s'!$D$2:$D$43,1,FALSE)),0,VLOOKUP($A84,'5M''s'!$D$2:$E$43,2,FALSE))</f>
        <v>0</v>
      </c>
      <c r="D84" s="95">
        <f>IF(ISNA(VLOOKUP($A84,'Mile handicap'!$C$2:$C$50,1,FALSE)),0,VLOOKUP($A84,'Mile handicap'!$C$2:$I$50,7,FALSE))</f>
        <v>0</v>
      </c>
      <c r="E84" s="68">
        <f>IF(ISNA(VLOOKUP($A84,'3000m handicap'!$C$2:$C$52,1,FALSE)),0,VLOOKUP($A84,'3000m handicap'!$C$2:$I$52,7,FALSE))</f>
        <v>0</v>
      </c>
      <c r="F84" s="68">
        <f>IF(ISNA(VLOOKUP($A84,'5000m handicap'!$C$2:$C$45,1,FALSE)),0,VLOOKUP($A84,'5000m handicap'!$C$2:$I$45,7,FALSE))</f>
        <v>65.790000000000006</v>
      </c>
      <c r="G84" s="68">
        <f>IF(ISNA(VLOOKUP($A84,'Peter Moor 2000m'!$C$2:$C$46,1,FALSE)),0,VLOOKUP($A84,'Peter Moor 2000m'!$C$2:$I$46,7,FALSE))</f>
        <v>0</v>
      </c>
      <c r="H84" s="68">
        <f>IF(ISNA(VLOOKUP($A84,'2 Bridges Relay'!$E$2:$E$31,1,FALSE)),0,VLOOKUP($A84,'2 Bridges Relay'!$E$2:$G$31,3,FALSE))</f>
        <v>0</v>
      </c>
      <c r="I84" s="68">
        <f>IF(ISNA(VLOOKUP($A84,'10 km'!$B$2:$B$42,1,FALSE)),0,VLOOKUP($A84,'10 km'!$B$2:$D$42,3,FALSE))</f>
        <v>0</v>
      </c>
      <c r="J84" s="68">
        <f>IF(ISNA(VLOOKUP($A84,'KL handicap'!$C$2:$C$26,1,FALSE)),0,VLOOKUP($A84,'KL handicap'!$C$2:$I$26,7,FALSE))</f>
        <v>0</v>
      </c>
      <c r="K84" s="68">
        <f>IF(ISNA(VLOOKUP($A84,'Max Howard Tan handicap'!$C$2:$C$24,1,FALSE)),0,VLOOKUP($A84,'Max Howard Tan handicap'!$C$2:$I$24,7,FALSE))</f>
        <v>0</v>
      </c>
      <c r="L84" s="95">
        <f>IF(ISNA(VLOOKUP($A84,parkrun!$B$2:$H$42,1,FALSE)),0,VLOOKUP($A84,parkrun!$B$2:$H$42,7,FALSE))</f>
        <v>21.95</v>
      </c>
      <c r="M84" s="69">
        <f t="shared" si="9"/>
        <v>87.740000000000009</v>
      </c>
      <c r="N84" s="77">
        <f t="shared" si="10"/>
        <v>2</v>
      </c>
      <c r="O84" s="70">
        <f t="shared" si="11"/>
        <v>0</v>
      </c>
      <c r="P84" s="70">
        <f t="shared" si="12"/>
        <v>87.740000000000009</v>
      </c>
      <c r="Q84" s="25">
        <f t="shared" si="13"/>
        <v>80</v>
      </c>
      <c r="R84" s="26">
        <f t="shared" si="14"/>
        <v>80</v>
      </c>
      <c r="T84" s="148">
        <v>26592</v>
      </c>
      <c r="V84" s="46"/>
    </row>
    <row r="85" spans="1:22" x14ac:dyDescent="0.2">
      <c r="A85" s="38" t="s">
        <v>395</v>
      </c>
      <c r="B85" s="88" t="s">
        <v>33</v>
      </c>
      <c r="C85" s="67">
        <f>IF(ISNA(VLOOKUP($A85,'5M''s'!$D$2:$D$43,1,FALSE)),0,VLOOKUP($A85,'5M''s'!$D$2:$E$43,2,FALSE))</f>
        <v>0</v>
      </c>
      <c r="D85" s="95">
        <f>IF(ISNA(VLOOKUP($A85,'Mile handicap'!$C$2:$C$50,1,FALSE)),0,VLOOKUP($A85,'Mile handicap'!$C$2:$I$50,7,FALSE))</f>
        <v>0</v>
      </c>
      <c r="E85" s="68">
        <f>IF(ISNA(VLOOKUP($A85,'3000m handicap'!$C$2:$C$52,1,FALSE)),0,VLOOKUP($A85,'3000m handicap'!$C$2:$I$52,7,FALSE))</f>
        <v>0</v>
      </c>
      <c r="F85" s="68">
        <f>IF(ISNA(VLOOKUP($A85,'5000m handicap'!$C$2:$C$45,1,FALSE)),0,VLOOKUP($A85,'5000m handicap'!$C$2:$I$45,7,FALSE))</f>
        <v>0</v>
      </c>
      <c r="G85" s="68">
        <f>IF(ISNA(VLOOKUP($A85,'Peter Moor 2000m'!$C$2:$C$46,1,FALSE)),0,VLOOKUP($A85,'Peter Moor 2000m'!$C$2:$I$46,7,FALSE))</f>
        <v>0</v>
      </c>
      <c r="H85" s="68">
        <f>IF(ISNA(VLOOKUP($A85,'2 Bridges Relay'!$E$2:$E$31,1,FALSE)),0,VLOOKUP($A85,'2 Bridges Relay'!$E$2:$G$31,3,FALSE))</f>
        <v>0</v>
      </c>
      <c r="I85" s="68">
        <f>IF(ISNA(VLOOKUP($A85,'10 km'!$B$2:$B$42,1,FALSE)),0,VLOOKUP($A85,'10 km'!$B$2:$D$42,3,FALSE))</f>
        <v>0</v>
      </c>
      <c r="J85" s="68">
        <f>IF(ISNA(VLOOKUP($A85,'KL handicap'!$C$2:$C$26,1,FALSE)),0,VLOOKUP($A85,'KL handicap'!$C$2:$I$26,7,FALSE))</f>
        <v>0</v>
      </c>
      <c r="K85" s="68">
        <f>IF(ISNA(VLOOKUP($A85,'Max Howard Tan handicap'!$C$2:$C$24,1,FALSE)),0,VLOOKUP($A85,'Max Howard Tan handicap'!$C$2:$I$24,7,FALSE))</f>
        <v>84.21</v>
      </c>
      <c r="L85" s="95">
        <f>IF(ISNA(VLOOKUP($A85,parkrun!$B$2:$H$42,1,FALSE)),0,VLOOKUP($A85,parkrun!$B$2:$H$42,7,FALSE))</f>
        <v>0</v>
      </c>
      <c r="M85" s="69">
        <f t="shared" si="9"/>
        <v>84.21</v>
      </c>
      <c r="N85" s="77">
        <f t="shared" si="10"/>
        <v>1</v>
      </c>
      <c r="O85" s="70">
        <f t="shared" si="11"/>
        <v>0</v>
      </c>
      <c r="P85" s="70">
        <f t="shared" si="12"/>
        <v>84.21</v>
      </c>
      <c r="Q85" s="25">
        <f t="shared" si="13"/>
        <v>81</v>
      </c>
      <c r="R85" s="26">
        <f t="shared" si="14"/>
        <v>81</v>
      </c>
      <c r="T85" s="148">
        <v>30358</v>
      </c>
      <c r="V85" s="46"/>
    </row>
    <row r="86" spans="1:22" x14ac:dyDescent="0.2">
      <c r="A86" s="38" t="s">
        <v>63</v>
      </c>
      <c r="B86" s="88" t="s">
        <v>32</v>
      </c>
      <c r="C86" s="67">
        <f>IF(ISNA(VLOOKUP($A86,'5M''s'!$D$2:$D$43,1,FALSE)),0,VLOOKUP($A86,'5M''s'!$D$2:$E$43,2,FALSE))</f>
        <v>0</v>
      </c>
      <c r="D86" s="95">
        <f>IF(ISNA(VLOOKUP($A86,'Mile handicap'!$C$2:$C$50,1,FALSE)),0,VLOOKUP($A86,'Mile handicap'!$C$2:$I$50,7,FALSE))</f>
        <v>73.81</v>
      </c>
      <c r="E86" s="68">
        <f>IF(ISNA(VLOOKUP($A86,'3000m handicap'!$C$2:$C$52,1,FALSE)),0,VLOOKUP($A86,'3000m handicap'!$C$2:$I$52,7,FALSE))</f>
        <v>0</v>
      </c>
      <c r="F86" s="68">
        <f>IF(ISNA(VLOOKUP($A86,'5000m handicap'!$C$2:$C$45,1,FALSE)),0,VLOOKUP($A86,'5000m handicap'!$C$2:$I$45,7,FALSE))</f>
        <v>7.89</v>
      </c>
      <c r="G86" s="68">
        <f>IF(ISNA(VLOOKUP($A86,'Peter Moor 2000m'!$C$2:$C$46,1,FALSE)),0,VLOOKUP($A86,'Peter Moor 2000m'!$C$2:$I$46,7,FALSE))</f>
        <v>0</v>
      </c>
      <c r="H86" s="68">
        <f>IF(ISNA(VLOOKUP($A86,'2 Bridges Relay'!$E$2:$E$31,1,FALSE)),0,VLOOKUP($A86,'2 Bridges Relay'!$E$2:$G$31,3,FALSE))</f>
        <v>0</v>
      </c>
      <c r="I86" s="68">
        <f>IF(ISNA(VLOOKUP($A86,'10 km'!$B$2:$B$42,1,FALSE)),0,VLOOKUP($A86,'10 km'!$B$2:$D$42,3,FALSE))</f>
        <v>0</v>
      </c>
      <c r="J86" s="68">
        <f>IF(ISNA(VLOOKUP($A86,'KL handicap'!$C$2:$C$26,1,FALSE)),0,VLOOKUP($A86,'KL handicap'!$C$2:$I$26,7,FALSE))</f>
        <v>0</v>
      </c>
      <c r="K86" s="68">
        <f>IF(ISNA(VLOOKUP($A86,'Max Howard Tan handicap'!$C$2:$C$24,1,FALSE)),0,VLOOKUP($A86,'Max Howard Tan handicap'!$C$2:$I$24,7,FALSE))</f>
        <v>0</v>
      </c>
      <c r="L86" s="95">
        <f>IF(ISNA(VLOOKUP($A86,parkrun!$B$2:$H$42,1,FALSE)),0,VLOOKUP($A86,parkrun!$B$2:$H$42,7,FALSE))</f>
        <v>2.44</v>
      </c>
      <c r="M86" s="69">
        <f t="shared" si="9"/>
        <v>84.14</v>
      </c>
      <c r="N86" s="77">
        <f t="shared" si="10"/>
        <v>3</v>
      </c>
      <c r="O86" s="70">
        <f t="shared" si="11"/>
        <v>0</v>
      </c>
      <c r="P86" s="70">
        <f t="shared" si="12"/>
        <v>84.14</v>
      </c>
      <c r="Q86" s="25">
        <f t="shared" si="13"/>
        <v>82</v>
      </c>
      <c r="R86" s="26">
        <f t="shared" si="14"/>
        <v>82</v>
      </c>
      <c r="T86" s="148">
        <v>24862</v>
      </c>
      <c r="V86" s="46"/>
    </row>
    <row r="87" spans="1:22" x14ac:dyDescent="0.2">
      <c r="A87" s="38" t="s">
        <v>64</v>
      </c>
      <c r="B87" s="88" t="s">
        <v>32</v>
      </c>
      <c r="C87" s="125">
        <f>IF(ISNA(VLOOKUP($A87,'5M''s'!$D$2:$D$43,1,FALSE)),0,VLOOKUP($A87,'5M''s'!$D$2:$E$43,2,FALSE))</f>
        <v>83.33</v>
      </c>
      <c r="D87" s="95">
        <f>IF(ISNA(VLOOKUP($A87,'Mile handicap'!$C$2:$C$50,1,FALSE)),0,VLOOKUP($A87,'Mile handicap'!$C$2:$I$50,7,FALSE))</f>
        <v>0</v>
      </c>
      <c r="E87" s="68">
        <f>IF(ISNA(VLOOKUP($A87,'3000m handicap'!$C$2:$C$52,1,FALSE)),0,VLOOKUP($A87,'3000m handicap'!$C$2:$I$52,7,FALSE))</f>
        <v>0</v>
      </c>
      <c r="F87" s="68">
        <f>IF(ISNA(VLOOKUP($A87,'5000m handicap'!$C$2:$C$45,1,FALSE)),0,VLOOKUP($A87,'5000m handicap'!$C$2:$I$45,7,FALSE))</f>
        <v>0</v>
      </c>
      <c r="G87" s="68">
        <f>IF(ISNA(VLOOKUP($A87,'Peter Moor 2000m'!$C$2:$C$46,1,FALSE)),0,VLOOKUP($A87,'Peter Moor 2000m'!$C$2:$I$46,7,FALSE))</f>
        <v>0</v>
      </c>
      <c r="H87" s="68">
        <f>IF(ISNA(VLOOKUP($A87,'2 Bridges Relay'!$E$2:$E$31,1,FALSE)),0,VLOOKUP($A87,'2 Bridges Relay'!$E$2:$G$31,3,FALSE))</f>
        <v>0</v>
      </c>
      <c r="I87" s="68">
        <f>IF(ISNA(VLOOKUP($A87,'10 km'!$B$2:$B$42,1,FALSE)),0,VLOOKUP($A87,'10 km'!$B$2:$D$42,3,FALSE))</f>
        <v>0</v>
      </c>
      <c r="J87" s="68">
        <f>IF(ISNA(VLOOKUP($A87,'KL handicap'!$C$2:$C$26,1,FALSE)),0,VLOOKUP($A87,'KL handicap'!$C$2:$I$26,7,FALSE))</f>
        <v>0</v>
      </c>
      <c r="K87" s="68">
        <f>IF(ISNA(VLOOKUP($A87,'Max Howard Tan handicap'!$C$2:$C$24,1,FALSE)),0,VLOOKUP($A87,'Max Howard Tan handicap'!$C$2:$I$24,7,FALSE))</f>
        <v>0</v>
      </c>
      <c r="L87" s="95">
        <f>IF(ISNA(VLOOKUP($A87,parkrun!$B$2:$H$42,1,FALSE)),0,VLOOKUP($A87,parkrun!$B$2:$H$42,7,FALSE))</f>
        <v>0</v>
      </c>
      <c r="M87" s="69">
        <f t="shared" si="9"/>
        <v>83.33</v>
      </c>
      <c r="N87" s="77">
        <f t="shared" si="10"/>
        <v>1</v>
      </c>
      <c r="O87" s="70">
        <f t="shared" si="11"/>
        <v>0</v>
      </c>
      <c r="P87" s="70">
        <f t="shared" si="12"/>
        <v>83.33</v>
      </c>
      <c r="Q87" s="25">
        <f t="shared" si="13"/>
        <v>83</v>
      </c>
      <c r="R87" s="26">
        <f t="shared" si="14"/>
        <v>83</v>
      </c>
      <c r="T87" s="148">
        <v>27744</v>
      </c>
      <c r="V87" s="46"/>
    </row>
    <row r="88" spans="1:22" x14ac:dyDescent="0.2">
      <c r="A88" s="38" t="s">
        <v>316</v>
      </c>
      <c r="B88" s="88" t="s">
        <v>32</v>
      </c>
      <c r="C88" s="67">
        <f>IF(ISNA(VLOOKUP($A88,'5M''s'!$D$2:$D$43,1,FALSE)),0,VLOOKUP($A88,'5M''s'!$D$2:$E$43,2,FALSE))</f>
        <v>0</v>
      </c>
      <c r="D88" s="95">
        <f>IF(ISNA(VLOOKUP($A88,'Mile handicap'!$C$2:$C$50,1,FALSE)),0,VLOOKUP($A88,'Mile handicap'!$C$2:$I$50,7,FALSE))</f>
        <v>0</v>
      </c>
      <c r="E88" s="68">
        <f>IF(ISNA(VLOOKUP($A88,'3000m handicap'!$C$2:$C$52,1,FALSE)),0,VLOOKUP($A88,'3000m handicap'!$C$2:$I$52,7,FALSE))</f>
        <v>0</v>
      </c>
      <c r="F88" s="68">
        <f>IF(ISNA(VLOOKUP($A88,'5000m handicap'!$C$2:$C$45,1,FALSE)),0,VLOOKUP($A88,'5000m handicap'!$C$2:$I$45,7,FALSE))</f>
        <v>0</v>
      </c>
      <c r="G88" s="68">
        <f>IF(ISNA(VLOOKUP($A88,'Peter Moor 2000m'!$C$2:$C$46,1,FALSE)),0,VLOOKUP($A88,'Peter Moor 2000m'!$C$2:$I$46,7,FALSE))</f>
        <v>0</v>
      </c>
      <c r="H88" s="68">
        <f>IF(ISNA(VLOOKUP($A88,'2 Bridges Relay'!$E$2:$E$31,1,FALSE)),0,VLOOKUP($A88,'2 Bridges Relay'!$E$2:$G$31,3,FALSE))</f>
        <v>0</v>
      </c>
      <c r="I88" s="68">
        <f>IF(ISNA(VLOOKUP($A88,'10 km'!$B$2:$B$42,1,FALSE)),0,VLOOKUP($A88,'10 km'!$B$2:$D$42,3,FALSE))</f>
        <v>82.93</v>
      </c>
      <c r="J88" s="68">
        <f>IF(ISNA(VLOOKUP($A88,'KL handicap'!$C$2:$C$26,1,FALSE)),0,VLOOKUP($A88,'KL handicap'!$C$2:$I$26,7,FALSE))</f>
        <v>0</v>
      </c>
      <c r="K88" s="68">
        <f>IF(ISNA(VLOOKUP($A88,'Max Howard Tan handicap'!$C$2:$C$24,1,FALSE)),0,VLOOKUP($A88,'Max Howard Tan handicap'!$C$2:$I$24,7,FALSE))</f>
        <v>0</v>
      </c>
      <c r="L88" s="95">
        <f>IF(ISNA(VLOOKUP($A88,parkrun!$B$2:$H$42,1,FALSE)),0,VLOOKUP($A88,parkrun!$B$2:$H$42,7,FALSE))</f>
        <v>0</v>
      </c>
      <c r="M88" s="69">
        <f t="shared" si="9"/>
        <v>82.93</v>
      </c>
      <c r="N88" s="77">
        <f t="shared" si="10"/>
        <v>1</v>
      </c>
      <c r="O88" s="70">
        <f t="shared" si="11"/>
        <v>0</v>
      </c>
      <c r="P88" s="70">
        <f t="shared" si="12"/>
        <v>82.93</v>
      </c>
      <c r="Q88" s="25">
        <f t="shared" si="13"/>
        <v>84</v>
      </c>
      <c r="R88" s="26">
        <f t="shared" si="14"/>
        <v>84</v>
      </c>
      <c r="T88" s="148">
        <v>22118</v>
      </c>
      <c r="V88" s="46"/>
    </row>
    <row r="89" spans="1:22" x14ac:dyDescent="0.2">
      <c r="A89" s="38" t="s">
        <v>74</v>
      </c>
      <c r="B89" s="88" t="s">
        <v>32</v>
      </c>
      <c r="C89" s="67">
        <f>IF(ISNA(VLOOKUP($A89,'5M''s'!$D$2:$D$43,1,FALSE)),0,VLOOKUP($A89,'5M''s'!$D$2:$E$43,2,FALSE))</f>
        <v>61.11</v>
      </c>
      <c r="D89" s="95">
        <f>IF(ISNA(VLOOKUP($A89,'Mile handicap'!$C$2:$C$50,1,FALSE)),0,VLOOKUP($A89,'Mile handicap'!$C$2:$I$50,7,FALSE))</f>
        <v>0</v>
      </c>
      <c r="E89" s="68">
        <f>IF(ISNA(VLOOKUP($A89,'3000m handicap'!$C$2:$C$52,1,FALSE)),0,VLOOKUP($A89,'3000m handicap'!$C$2:$I$52,7,FALSE))</f>
        <v>0</v>
      </c>
      <c r="F89" s="68">
        <f>IF(ISNA(VLOOKUP($A89,'5000m handicap'!$C$2:$C$45,1,FALSE)),0,VLOOKUP($A89,'5000m handicap'!$C$2:$I$45,7,FALSE))</f>
        <v>0</v>
      </c>
      <c r="G89" s="68">
        <f>IF(ISNA(VLOOKUP($A89,'Peter Moor 2000m'!$C$2:$C$46,1,FALSE)),0,VLOOKUP($A89,'Peter Moor 2000m'!$C$2:$I$46,7,FALSE))</f>
        <v>0</v>
      </c>
      <c r="H89" s="68">
        <f>IF(ISNA(VLOOKUP($A89,'2 Bridges Relay'!$E$2:$E$31,1,FALSE)),0,VLOOKUP($A89,'2 Bridges Relay'!$E$2:$G$31,3,FALSE))</f>
        <v>0</v>
      </c>
      <c r="I89" s="68">
        <f>IF(ISNA(VLOOKUP($A89,'10 km'!$B$2:$B$42,1,FALSE)),0,VLOOKUP($A89,'10 km'!$B$2:$D$42,3,FALSE))</f>
        <v>19.510000000000002</v>
      </c>
      <c r="J89" s="68">
        <f>IF(ISNA(VLOOKUP($A89,'KL handicap'!$C$2:$C$26,1,FALSE)),0,VLOOKUP($A89,'KL handicap'!$C$2:$I$26,7,FALSE))</f>
        <v>0</v>
      </c>
      <c r="K89" s="68">
        <f>IF(ISNA(VLOOKUP($A89,'Max Howard Tan handicap'!$C$2:$C$24,1,FALSE)),0,VLOOKUP($A89,'Max Howard Tan handicap'!$C$2:$I$24,7,FALSE))</f>
        <v>0</v>
      </c>
      <c r="L89" s="95">
        <f>IF(ISNA(VLOOKUP($A89,parkrun!$B$2:$H$42,1,FALSE)),0,VLOOKUP($A89,parkrun!$B$2:$H$42,7,FALSE))</f>
        <v>0</v>
      </c>
      <c r="M89" s="69">
        <f t="shared" si="9"/>
        <v>80.62</v>
      </c>
      <c r="N89" s="77">
        <f t="shared" si="10"/>
        <v>2</v>
      </c>
      <c r="O89" s="70">
        <f t="shared" si="11"/>
        <v>0</v>
      </c>
      <c r="P89" s="70">
        <f t="shared" si="12"/>
        <v>80.62</v>
      </c>
      <c r="Q89" s="25">
        <f t="shared" si="13"/>
        <v>85</v>
      </c>
      <c r="R89" s="26">
        <f t="shared" si="14"/>
        <v>85</v>
      </c>
      <c r="T89" s="148">
        <v>24152</v>
      </c>
      <c r="V89" s="46"/>
    </row>
    <row r="90" spans="1:22" x14ac:dyDescent="0.2">
      <c r="A90" s="38" t="s">
        <v>356</v>
      </c>
      <c r="B90" s="88" t="s">
        <v>33</v>
      </c>
      <c r="C90" s="67">
        <f>IF(ISNA(VLOOKUP($A90,'5M''s'!$D$2:$D$43,1,FALSE)),0,VLOOKUP($A90,'5M''s'!$D$2:$E$43,2,FALSE))</f>
        <v>0</v>
      </c>
      <c r="D90" s="95">
        <f>IF(ISNA(VLOOKUP($A90,'Mile handicap'!$C$2:$C$50,1,FALSE)),0,VLOOKUP($A90,'Mile handicap'!$C$2:$I$50,7,FALSE))</f>
        <v>0</v>
      </c>
      <c r="E90" s="68">
        <f>IF(ISNA(VLOOKUP($A90,'3000m handicap'!$C$2:$C$52,1,FALSE)),0,VLOOKUP($A90,'3000m handicap'!$C$2:$I$52,7,FALSE))</f>
        <v>0</v>
      </c>
      <c r="F90" s="68">
        <f>IF(ISNA(VLOOKUP($A90,'5000m handicap'!$C$2:$C$45,1,FALSE)),0,VLOOKUP($A90,'5000m handicap'!$C$2:$I$45,7,FALSE))</f>
        <v>0</v>
      </c>
      <c r="G90" s="68">
        <f>IF(ISNA(VLOOKUP($A90,'Peter Moor 2000m'!$C$2:$C$46,1,FALSE)),0,VLOOKUP($A90,'Peter Moor 2000m'!$C$2:$I$46,7,FALSE))</f>
        <v>0</v>
      </c>
      <c r="H90" s="68">
        <f>IF(ISNA(VLOOKUP($A90,'2 Bridges Relay'!$E$2:$E$31,1,FALSE)),0,VLOOKUP($A90,'2 Bridges Relay'!$E$2:$G$31,3,FALSE))</f>
        <v>0</v>
      </c>
      <c r="I90" s="68">
        <f>IF(ISNA(VLOOKUP($A90,'10 km'!$B$2:$B$42,1,FALSE)),0,VLOOKUP($A90,'10 km'!$B$2:$D$42,3,FALSE))</f>
        <v>0</v>
      </c>
      <c r="J90" s="68">
        <f>IF(ISNA(VLOOKUP($A90,'KL handicap'!$C$2:$C$26,1,FALSE)),0,VLOOKUP($A90,'KL handicap'!$C$2:$I$26,7,FALSE))</f>
        <v>0</v>
      </c>
      <c r="K90" s="68">
        <f>IF(ISNA(VLOOKUP($A90,'Max Howard Tan handicap'!$C$2:$C$24,1,FALSE)),0,VLOOKUP($A90,'Max Howard Tan handicap'!$C$2:$I$24,7,FALSE))</f>
        <v>78.95</v>
      </c>
      <c r="L90" s="95">
        <f>IF(ISNA(VLOOKUP($A90,parkrun!$B$2:$H$42,1,FALSE)),0,VLOOKUP($A90,parkrun!$B$2:$H$42,7,FALSE))</f>
        <v>0</v>
      </c>
      <c r="M90" s="69">
        <f t="shared" si="9"/>
        <v>78.95</v>
      </c>
      <c r="N90" s="77">
        <f t="shared" si="10"/>
        <v>1</v>
      </c>
      <c r="O90" s="70">
        <f t="shared" si="11"/>
        <v>0</v>
      </c>
      <c r="P90" s="70">
        <f t="shared" si="12"/>
        <v>78.95</v>
      </c>
      <c r="Q90" s="25">
        <f t="shared" si="13"/>
        <v>86</v>
      </c>
      <c r="R90" s="26">
        <f t="shared" si="14"/>
        <v>86</v>
      </c>
      <c r="T90" s="148">
        <v>27288</v>
      </c>
      <c r="V90" s="46"/>
    </row>
    <row r="91" spans="1:22" x14ac:dyDescent="0.2">
      <c r="A91" s="38" t="s">
        <v>180</v>
      </c>
      <c r="B91" s="88" t="s">
        <v>33</v>
      </c>
      <c r="C91" s="67">
        <f>IF(ISNA(VLOOKUP($A91,'5M''s'!$D$2:$D$43,1,FALSE)),0,VLOOKUP($A91,'5M''s'!$D$2:$E$43,2,FALSE))</f>
        <v>77.78</v>
      </c>
      <c r="D91" s="95">
        <f>IF(ISNA(VLOOKUP($A91,'Mile handicap'!$C$2:$C$50,1,FALSE)),0,VLOOKUP($A91,'Mile handicap'!$C$2:$I$50,7,FALSE))</f>
        <v>0</v>
      </c>
      <c r="E91" s="68">
        <f>IF(ISNA(VLOOKUP($A91,'3000m handicap'!$C$2:$C$52,1,FALSE)),0,VLOOKUP($A91,'3000m handicap'!$C$2:$I$52,7,FALSE))</f>
        <v>0</v>
      </c>
      <c r="F91" s="68">
        <f>IF(ISNA(VLOOKUP($A91,'5000m handicap'!$C$2:$C$45,1,FALSE)),0,VLOOKUP($A91,'5000m handicap'!$C$2:$I$45,7,FALSE))</f>
        <v>0</v>
      </c>
      <c r="G91" s="68">
        <f>IF(ISNA(VLOOKUP($A91,'Peter Moor 2000m'!$C$2:$C$46,1,FALSE)),0,VLOOKUP($A91,'Peter Moor 2000m'!$C$2:$I$46,7,FALSE))</f>
        <v>0</v>
      </c>
      <c r="H91" s="68">
        <f>IF(ISNA(VLOOKUP($A91,'2 Bridges Relay'!$E$2:$E$31,1,FALSE)),0,VLOOKUP($A91,'2 Bridges Relay'!$E$2:$G$31,3,FALSE))</f>
        <v>0</v>
      </c>
      <c r="I91" s="68">
        <f>IF(ISNA(VLOOKUP($A91,'10 km'!$B$2:$B$42,1,FALSE)),0,VLOOKUP($A91,'10 km'!$B$2:$D$42,3,FALSE))</f>
        <v>0</v>
      </c>
      <c r="J91" s="68">
        <f>IF(ISNA(VLOOKUP($A91,'KL handicap'!$C$2:$C$26,1,FALSE)),0,VLOOKUP($A91,'KL handicap'!$C$2:$I$26,7,FALSE))</f>
        <v>0</v>
      </c>
      <c r="K91" s="68">
        <f>IF(ISNA(VLOOKUP($A91,'Max Howard Tan handicap'!$C$2:$C$24,1,FALSE)),0,VLOOKUP($A91,'Max Howard Tan handicap'!$C$2:$I$24,7,FALSE))</f>
        <v>0</v>
      </c>
      <c r="L91" s="95">
        <f>IF(ISNA(VLOOKUP($A91,parkrun!$B$2:$H$42,1,FALSE)),0,VLOOKUP($A91,parkrun!$B$2:$H$42,7,FALSE))</f>
        <v>0</v>
      </c>
      <c r="M91" s="69">
        <f t="shared" si="9"/>
        <v>77.78</v>
      </c>
      <c r="N91" s="77">
        <f t="shared" si="10"/>
        <v>1</v>
      </c>
      <c r="O91" s="70">
        <f t="shared" si="11"/>
        <v>0</v>
      </c>
      <c r="P91" s="70">
        <f t="shared" si="12"/>
        <v>77.78</v>
      </c>
      <c r="Q91" s="25">
        <f t="shared" si="13"/>
        <v>87</v>
      </c>
      <c r="R91" s="26">
        <f t="shared" si="14"/>
        <v>87</v>
      </c>
      <c r="T91" s="148">
        <v>30558</v>
      </c>
      <c r="V91" s="46"/>
    </row>
    <row r="92" spans="1:22" x14ac:dyDescent="0.2">
      <c r="A92" s="38" t="s">
        <v>167</v>
      </c>
      <c r="B92" s="88" t="s">
        <v>33</v>
      </c>
      <c r="C92" s="67">
        <f>IF(ISNA(VLOOKUP($A92,'5M''s'!$D$2:$D$43,1,FALSE)),0,VLOOKUP($A92,'5M''s'!$D$2:$E$43,2,FALSE))</f>
        <v>72.22</v>
      </c>
      <c r="D92" s="95">
        <f>IF(ISNA(VLOOKUP($A92,'Mile handicap'!$C$2:$C$50,1,FALSE)),0,VLOOKUP($A92,'Mile handicap'!$C$2:$I$50,7,FALSE))</f>
        <v>0</v>
      </c>
      <c r="E92" s="68">
        <f>IF(ISNA(VLOOKUP($A92,'3000m handicap'!$C$2:$C$52,1,FALSE)),0,VLOOKUP($A92,'3000m handicap'!$C$2:$I$52,7,FALSE))</f>
        <v>0</v>
      </c>
      <c r="F92" s="68">
        <f>IF(ISNA(VLOOKUP($A92,'5000m handicap'!$C$2:$C$45,1,FALSE)),0,VLOOKUP($A92,'5000m handicap'!$C$2:$I$45,7,FALSE))</f>
        <v>0</v>
      </c>
      <c r="G92" s="68">
        <f>IF(ISNA(VLOOKUP($A92,'Peter Moor 2000m'!$C$2:$C$46,1,FALSE)),0,VLOOKUP($A92,'Peter Moor 2000m'!$C$2:$I$46,7,FALSE))</f>
        <v>0</v>
      </c>
      <c r="H92" s="68">
        <f>IF(ISNA(VLOOKUP($A92,'2 Bridges Relay'!$E$2:$E$31,1,FALSE)),0,VLOOKUP($A92,'2 Bridges Relay'!$E$2:$G$31,3,FALSE))</f>
        <v>0</v>
      </c>
      <c r="I92" s="68">
        <f>IF(ISNA(VLOOKUP($A92,'10 km'!$B$2:$B$42,1,FALSE)),0,VLOOKUP($A92,'10 km'!$B$2:$D$42,3,FALSE))</f>
        <v>0</v>
      </c>
      <c r="J92" s="68">
        <f>IF(ISNA(VLOOKUP($A92,'KL handicap'!$C$2:$C$26,1,FALSE)),0,VLOOKUP($A92,'KL handicap'!$C$2:$I$26,7,FALSE))</f>
        <v>0</v>
      </c>
      <c r="K92" s="68">
        <f>IF(ISNA(VLOOKUP($A92,'Max Howard Tan handicap'!$C$2:$C$24,1,FALSE)),0,VLOOKUP($A92,'Max Howard Tan handicap'!$C$2:$I$24,7,FALSE))</f>
        <v>0</v>
      </c>
      <c r="L92" s="95">
        <f>IF(ISNA(VLOOKUP($A92,parkrun!$B$2:$H$42,1,FALSE)),0,VLOOKUP($A92,parkrun!$B$2:$H$42,7,FALSE))</f>
        <v>0</v>
      </c>
      <c r="M92" s="69">
        <f t="shared" si="9"/>
        <v>72.22</v>
      </c>
      <c r="N92" s="77">
        <f t="shared" si="10"/>
        <v>1</v>
      </c>
      <c r="O92" s="70">
        <f t="shared" si="11"/>
        <v>0</v>
      </c>
      <c r="P92" s="70">
        <f t="shared" si="12"/>
        <v>72.22</v>
      </c>
      <c r="Q92" s="25">
        <f t="shared" si="13"/>
        <v>88</v>
      </c>
      <c r="R92" s="26">
        <f t="shared" si="14"/>
        <v>88</v>
      </c>
      <c r="T92" s="148">
        <v>22905</v>
      </c>
      <c r="V92" s="46"/>
    </row>
    <row r="93" spans="1:22" x14ac:dyDescent="0.2">
      <c r="A93" s="38" t="s">
        <v>187</v>
      </c>
      <c r="B93" s="88" t="s">
        <v>33</v>
      </c>
      <c r="C93" s="67">
        <f>IF(ISNA(VLOOKUP($A93,'5M''s'!$D$2:$D$43,1,FALSE)),0,VLOOKUP($A93,'5M''s'!$D$2:$E$43,2,FALSE))</f>
        <v>0</v>
      </c>
      <c r="D93" s="95">
        <f>IF(ISNA(VLOOKUP($A93,'Mile handicap'!$C$2:$C$50,1,FALSE)),0,VLOOKUP($A93,'Mile handicap'!$C$2:$I$50,7,FALSE))</f>
        <v>0</v>
      </c>
      <c r="E93" s="68">
        <f>IF(ISNA(VLOOKUP($A93,'3000m handicap'!$C$2:$C$52,1,FALSE)),0,VLOOKUP($A93,'3000m handicap'!$C$2:$I$52,7,FALSE))</f>
        <v>0</v>
      </c>
      <c r="F93" s="68">
        <f>IF(ISNA(VLOOKUP($A93,'5000m handicap'!$C$2:$C$45,1,FALSE)),0,VLOOKUP($A93,'5000m handicap'!$C$2:$I$45,7,FALSE))</f>
        <v>0</v>
      </c>
      <c r="G93" s="68">
        <f>IF(ISNA(VLOOKUP($A93,'Peter Moor 2000m'!$C$2:$C$46,1,FALSE)),0,VLOOKUP($A93,'Peter Moor 2000m'!$C$2:$I$46,7,FALSE))</f>
        <v>28.21</v>
      </c>
      <c r="H93" s="68">
        <f>IF(ISNA(VLOOKUP($A93,'2 Bridges Relay'!$E$2:$E$31,1,FALSE)),0,VLOOKUP($A93,'2 Bridges Relay'!$E$2:$G$31,3,FALSE))</f>
        <v>0</v>
      </c>
      <c r="I93" s="68">
        <f>IF(ISNA(VLOOKUP($A93,'10 km'!$B$2:$B$42,1,FALSE)),0,VLOOKUP($A93,'10 km'!$B$2:$D$42,3,FALSE))</f>
        <v>0</v>
      </c>
      <c r="J93" s="68">
        <f>IF(ISNA(VLOOKUP($A93,'KL handicap'!$C$2:$C$26,1,FALSE)),0,VLOOKUP($A93,'KL handicap'!$C$2:$I$26,7,FALSE))</f>
        <v>0</v>
      </c>
      <c r="K93" s="68">
        <f>IF(ISNA(VLOOKUP($A93,'Max Howard Tan handicap'!$C$2:$C$24,1,FALSE)),0,VLOOKUP($A93,'Max Howard Tan handicap'!$C$2:$I$24,7,FALSE))</f>
        <v>0</v>
      </c>
      <c r="L93" s="95">
        <f>IF(ISNA(VLOOKUP($A93,parkrun!$B$2:$H$42,1,FALSE)),0,VLOOKUP($A93,parkrun!$B$2:$H$42,7,FALSE))</f>
        <v>41.46</v>
      </c>
      <c r="M93" s="69">
        <f t="shared" si="9"/>
        <v>69.67</v>
      </c>
      <c r="N93" s="77">
        <f t="shared" si="10"/>
        <v>2</v>
      </c>
      <c r="O93" s="70">
        <f t="shared" si="11"/>
        <v>0</v>
      </c>
      <c r="P93" s="70">
        <f t="shared" si="12"/>
        <v>69.67</v>
      </c>
      <c r="Q93" s="25">
        <f t="shared" si="13"/>
        <v>89</v>
      </c>
      <c r="R93" s="26">
        <f t="shared" si="14"/>
        <v>89</v>
      </c>
      <c r="T93" s="148">
        <v>24589</v>
      </c>
      <c r="V93" s="46"/>
    </row>
    <row r="94" spans="1:22" x14ac:dyDescent="0.2">
      <c r="A94" s="38" t="s">
        <v>175</v>
      </c>
      <c r="B94" s="88" t="s">
        <v>32</v>
      </c>
      <c r="C94" s="67">
        <f>IF(ISNA(VLOOKUP($A94,'5M''s'!$D$2:$D$43,1,FALSE)),0,VLOOKUP($A94,'5M''s'!$D$2:$E$43,2,FALSE))</f>
        <v>0</v>
      </c>
      <c r="D94" s="95">
        <f>IF(ISNA(VLOOKUP($A94,'Mile handicap'!$C$2:$C$50,1,FALSE)),0,VLOOKUP($A94,'Mile handicap'!$C$2:$I$50,7,FALSE))</f>
        <v>0</v>
      </c>
      <c r="E94" s="68">
        <f>IF(ISNA(VLOOKUP($A94,'3000m handicap'!$C$2:$C$52,1,FALSE)),0,VLOOKUP($A94,'3000m handicap'!$C$2:$I$52,7,FALSE))</f>
        <v>2.33</v>
      </c>
      <c r="F94" s="68">
        <f>IF(ISNA(VLOOKUP($A94,'5000m handicap'!$C$2:$C$45,1,FALSE)),0,VLOOKUP($A94,'5000m handicap'!$C$2:$I$45,7,FALSE))</f>
        <v>0</v>
      </c>
      <c r="G94" s="68">
        <f>IF(ISNA(VLOOKUP($A94,'Peter Moor 2000m'!$C$2:$C$46,1,FALSE)),0,VLOOKUP($A94,'Peter Moor 2000m'!$C$2:$I$46,7,FALSE))</f>
        <v>0</v>
      </c>
      <c r="H94" s="68">
        <f>IF(ISNA(VLOOKUP($A94,'2 Bridges Relay'!$E$2:$E$31,1,FALSE)),0,VLOOKUP($A94,'2 Bridges Relay'!$E$2:$G$31,3,FALSE))</f>
        <v>66.67</v>
      </c>
      <c r="I94" s="68">
        <f>IF(ISNA(VLOOKUP($A94,'10 km'!$B$2:$B$42,1,FALSE)),0,VLOOKUP($A94,'10 km'!$B$2:$D$42,3,FALSE))</f>
        <v>0</v>
      </c>
      <c r="J94" s="68">
        <f>IF(ISNA(VLOOKUP($A94,'KL handicap'!$C$2:$C$26,1,FALSE)),0,VLOOKUP($A94,'KL handicap'!$C$2:$I$26,7,FALSE))</f>
        <v>0</v>
      </c>
      <c r="K94" s="68">
        <f>IF(ISNA(VLOOKUP($A94,'Max Howard Tan handicap'!$C$2:$C$24,1,FALSE)),0,VLOOKUP($A94,'Max Howard Tan handicap'!$C$2:$I$24,7,FALSE))</f>
        <v>0</v>
      </c>
      <c r="L94" s="95">
        <f>IF(ISNA(VLOOKUP($A94,parkrun!$B$2:$H$42,1,FALSE)),0,VLOOKUP($A94,parkrun!$B$2:$H$42,7,FALSE))</f>
        <v>0</v>
      </c>
      <c r="M94" s="69">
        <f t="shared" si="9"/>
        <v>69</v>
      </c>
      <c r="N94" s="77">
        <f t="shared" si="10"/>
        <v>2</v>
      </c>
      <c r="O94" s="70">
        <f t="shared" si="11"/>
        <v>0</v>
      </c>
      <c r="P94" s="70">
        <f t="shared" si="12"/>
        <v>69</v>
      </c>
      <c r="Q94" s="25">
        <f t="shared" si="13"/>
        <v>90</v>
      </c>
      <c r="R94" s="26">
        <f t="shared" si="14"/>
        <v>90</v>
      </c>
      <c r="T94" s="148">
        <v>26009</v>
      </c>
      <c r="V94" s="46"/>
    </row>
    <row r="95" spans="1:22" x14ac:dyDescent="0.2">
      <c r="A95" s="38" t="s">
        <v>300</v>
      </c>
      <c r="B95" s="88" t="s">
        <v>33</v>
      </c>
      <c r="C95" s="67">
        <f>IF(ISNA(VLOOKUP($A95,'5M''s'!$D$2:$D$43,1,FALSE)),0,VLOOKUP($A95,'5M''s'!$D$2:$E$43,2,FALSE))</f>
        <v>0</v>
      </c>
      <c r="D95" s="95">
        <f>IF(ISNA(VLOOKUP($A95,'Mile handicap'!$C$2:$C$50,1,FALSE)),0,VLOOKUP($A95,'Mile handicap'!$C$2:$I$50,7,FALSE))</f>
        <v>0</v>
      </c>
      <c r="E95" s="68">
        <f>IF(ISNA(VLOOKUP($A95,'3000m handicap'!$C$2:$C$52,1,FALSE)),0,VLOOKUP($A95,'3000m handicap'!$C$2:$I$52,7,FALSE))</f>
        <v>27.91</v>
      </c>
      <c r="F95" s="68">
        <f>IF(ISNA(VLOOKUP($A95,'5000m handicap'!$C$2:$C$45,1,FALSE)),0,VLOOKUP($A95,'5000m handicap'!$C$2:$I$45,7,FALSE))</f>
        <v>39.47</v>
      </c>
      <c r="G95" s="68">
        <f>IF(ISNA(VLOOKUP($A95,'Peter Moor 2000m'!$C$2:$C$46,1,FALSE)),0,VLOOKUP($A95,'Peter Moor 2000m'!$C$2:$I$46,7,FALSE))</f>
        <v>0</v>
      </c>
      <c r="H95" s="68">
        <f>IF(ISNA(VLOOKUP($A95,'2 Bridges Relay'!$E$2:$E$31,1,FALSE)),0,VLOOKUP($A95,'2 Bridges Relay'!$E$2:$G$31,3,FALSE))</f>
        <v>0</v>
      </c>
      <c r="I95" s="68">
        <f>IF(ISNA(VLOOKUP($A95,'10 km'!$B$2:$B$42,1,FALSE)),0,VLOOKUP($A95,'10 km'!$B$2:$D$42,3,FALSE))</f>
        <v>0</v>
      </c>
      <c r="J95" s="68">
        <f>IF(ISNA(VLOOKUP($A95,'KL handicap'!$C$2:$C$26,1,FALSE)),0,VLOOKUP($A95,'KL handicap'!$C$2:$I$26,7,FALSE))</f>
        <v>0</v>
      </c>
      <c r="K95" s="68">
        <f>IF(ISNA(VLOOKUP($A95,'Max Howard Tan handicap'!$C$2:$C$24,1,FALSE)),0,VLOOKUP($A95,'Max Howard Tan handicap'!$C$2:$I$24,7,FALSE))</f>
        <v>0</v>
      </c>
      <c r="L95" s="95">
        <f>IF(ISNA(VLOOKUP($A95,parkrun!$B$2:$H$42,1,FALSE)),0,VLOOKUP($A95,parkrun!$B$2:$H$42,7,FALSE))</f>
        <v>0</v>
      </c>
      <c r="M95" s="69">
        <f t="shared" si="9"/>
        <v>67.38</v>
      </c>
      <c r="N95" s="77">
        <f t="shared" si="10"/>
        <v>2</v>
      </c>
      <c r="O95" s="70">
        <f t="shared" si="11"/>
        <v>0</v>
      </c>
      <c r="P95" s="70">
        <f t="shared" si="12"/>
        <v>67.38</v>
      </c>
      <c r="Q95" s="25">
        <f t="shared" si="13"/>
        <v>91</v>
      </c>
      <c r="R95" s="26">
        <f t="shared" si="14"/>
        <v>91</v>
      </c>
      <c r="T95" s="148">
        <v>31157</v>
      </c>
      <c r="V95" s="46"/>
    </row>
    <row r="96" spans="1:22" x14ac:dyDescent="0.2">
      <c r="A96" s="38" t="s">
        <v>62</v>
      </c>
      <c r="B96" s="88" t="s">
        <v>32</v>
      </c>
      <c r="C96" s="67">
        <f>IF(ISNA(VLOOKUP($A96,'5M''s'!$D$2:$D$43,1,FALSE)),0,VLOOKUP($A96,'5M''s'!$D$2:$E$43,2,FALSE))</f>
        <v>0</v>
      </c>
      <c r="D96" s="95">
        <f>IF(ISNA(VLOOKUP($A96,'Mile handicap'!$C$2:$C$50,1,FALSE)),0,VLOOKUP($A96,'Mile handicap'!$C$2:$I$50,7,FALSE))</f>
        <v>0</v>
      </c>
      <c r="E96" s="68">
        <f>IF(ISNA(VLOOKUP($A96,'3000m handicap'!$C$2:$C$52,1,FALSE)),0,VLOOKUP($A96,'3000m handicap'!$C$2:$I$52,7,FALSE))</f>
        <v>30.23</v>
      </c>
      <c r="F96" s="68">
        <f>IF(ISNA(VLOOKUP($A96,'5000m handicap'!$C$2:$C$45,1,FALSE)),0,VLOOKUP($A96,'5000m handicap'!$C$2:$I$45,7,FALSE))</f>
        <v>0</v>
      </c>
      <c r="G96" s="68">
        <f>IF(ISNA(VLOOKUP($A96,'Peter Moor 2000m'!$C$2:$C$46,1,FALSE)),0,VLOOKUP($A96,'Peter Moor 2000m'!$C$2:$I$46,7,FALSE))</f>
        <v>0</v>
      </c>
      <c r="H96" s="68">
        <f>IF(ISNA(VLOOKUP($A96,'2 Bridges Relay'!$E$2:$E$31,1,FALSE)),0,VLOOKUP($A96,'2 Bridges Relay'!$E$2:$G$31,3,FALSE))</f>
        <v>0</v>
      </c>
      <c r="I96" s="68">
        <f>IF(ISNA(VLOOKUP($A96,'10 km'!$B$2:$B$42,1,FALSE)),0,VLOOKUP($A96,'10 km'!$B$2:$D$42,3,FALSE))</f>
        <v>0</v>
      </c>
      <c r="J96" s="68">
        <f>IF(ISNA(VLOOKUP($A96,'KL handicap'!$C$2:$C$26,1,FALSE)),0,VLOOKUP($A96,'KL handicap'!$C$2:$I$26,7,FALSE))</f>
        <v>0</v>
      </c>
      <c r="K96" s="68">
        <f>IF(ISNA(VLOOKUP($A96,'Max Howard Tan handicap'!$C$2:$C$24,1,FALSE)),0,VLOOKUP($A96,'Max Howard Tan handicap'!$C$2:$I$24,7,FALSE))</f>
        <v>0</v>
      </c>
      <c r="L96" s="95">
        <f>IF(ISNA(VLOOKUP($A96,parkrun!$B$2:$H$42,1,FALSE)),0,VLOOKUP($A96,parkrun!$B$2:$H$42,7,FALSE))</f>
        <v>36.590000000000003</v>
      </c>
      <c r="M96" s="69">
        <f t="shared" si="9"/>
        <v>66.820000000000007</v>
      </c>
      <c r="N96" s="77">
        <f t="shared" si="10"/>
        <v>2</v>
      </c>
      <c r="O96" s="70">
        <f t="shared" si="11"/>
        <v>0</v>
      </c>
      <c r="P96" s="70">
        <f t="shared" si="12"/>
        <v>66.820000000000007</v>
      </c>
      <c r="Q96" s="25">
        <f t="shared" si="13"/>
        <v>92</v>
      </c>
      <c r="R96" s="26">
        <f t="shared" si="14"/>
        <v>92</v>
      </c>
      <c r="T96" s="148">
        <v>29101</v>
      </c>
      <c r="V96" s="46"/>
    </row>
    <row r="97" spans="1:22" x14ac:dyDescent="0.2">
      <c r="A97" s="38" t="s">
        <v>52</v>
      </c>
      <c r="B97" s="88" t="s">
        <v>32</v>
      </c>
      <c r="C97" s="67">
        <f>IF(ISNA(VLOOKUP($A97,'5M''s'!$D$2:$D$43,1,FALSE)),0,VLOOKUP($A97,'5M''s'!$D$2:$E$43,2,FALSE))</f>
        <v>0</v>
      </c>
      <c r="D97" s="95">
        <f>IF(ISNA(VLOOKUP($A97,'Mile handicap'!$C$2:$C$50,1,FALSE)),0,VLOOKUP($A97,'Mile handicap'!$C$2:$I$50,7,FALSE))</f>
        <v>54.76</v>
      </c>
      <c r="E97" s="68">
        <f>IF(ISNA(VLOOKUP($A97,'3000m handicap'!$C$2:$C$52,1,FALSE)),0,VLOOKUP($A97,'3000m handicap'!$C$2:$I$52,7,FALSE))</f>
        <v>0</v>
      </c>
      <c r="F97" s="68">
        <f>IF(ISNA(VLOOKUP($A97,'5000m handicap'!$C$2:$C$45,1,FALSE)),0,VLOOKUP($A97,'5000m handicap'!$C$2:$I$45,7,FALSE))</f>
        <v>10.53</v>
      </c>
      <c r="G97" s="68">
        <f>IF(ISNA(VLOOKUP($A97,'Peter Moor 2000m'!$C$2:$C$46,1,FALSE)),0,VLOOKUP($A97,'Peter Moor 2000m'!$C$2:$I$46,7,FALSE))</f>
        <v>0</v>
      </c>
      <c r="H97" s="68">
        <f>IF(ISNA(VLOOKUP($A97,'2 Bridges Relay'!$E$2:$E$31,1,FALSE)),0,VLOOKUP($A97,'2 Bridges Relay'!$E$2:$G$31,3,FALSE))</f>
        <v>0</v>
      </c>
      <c r="I97" s="68">
        <f>IF(ISNA(VLOOKUP($A97,'10 km'!$B$2:$B$42,1,FALSE)),0,VLOOKUP($A97,'10 km'!$B$2:$D$42,3,FALSE))</f>
        <v>0</v>
      </c>
      <c r="J97" s="68">
        <f>IF(ISNA(VLOOKUP($A97,'KL handicap'!$C$2:$C$26,1,FALSE)),0,VLOOKUP($A97,'KL handicap'!$C$2:$I$26,7,FALSE))</f>
        <v>0</v>
      </c>
      <c r="K97" s="68">
        <f>IF(ISNA(VLOOKUP($A97,'Max Howard Tan handicap'!$C$2:$C$24,1,FALSE)),0,VLOOKUP($A97,'Max Howard Tan handicap'!$C$2:$I$24,7,FALSE))</f>
        <v>0</v>
      </c>
      <c r="L97" s="95">
        <f>IF(ISNA(VLOOKUP($A97,parkrun!$B$2:$H$42,1,FALSE)),0,VLOOKUP($A97,parkrun!$B$2:$H$42,7,FALSE))</f>
        <v>0</v>
      </c>
      <c r="M97" s="69">
        <f t="shared" si="9"/>
        <v>65.289999999999992</v>
      </c>
      <c r="N97" s="77">
        <f t="shared" si="10"/>
        <v>2</v>
      </c>
      <c r="O97" s="70">
        <f t="shared" si="11"/>
        <v>0</v>
      </c>
      <c r="P97" s="70">
        <f t="shared" si="12"/>
        <v>65.289999999999992</v>
      </c>
      <c r="Q97" s="25">
        <f t="shared" si="13"/>
        <v>93</v>
      </c>
      <c r="R97" s="26">
        <f t="shared" si="14"/>
        <v>93</v>
      </c>
      <c r="T97" s="148">
        <v>22057</v>
      </c>
      <c r="V97" s="46"/>
    </row>
    <row r="98" spans="1:22" x14ac:dyDescent="0.2">
      <c r="A98" s="38" t="s">
        <v>320</v>
      </c>
      <c r="B98" s="88" t="s">
        <v>32</v>
      </c>
      <c r="C98" s="67">
        <f>IF(ISNA(VLOOKUP($A98,'5M''s'!$D$2:$D$43,1,FALSE)),0,VLOOKUP($A98,'5M''s'!$D$2:$E$43,2,FALSE))</f>
        <v>0</v>
      </c>
      <c r="D98" s="95">
        <f>IF(ISNA(VLOOKUP($A98,'Mile handicap'!$C$2:$C$50,1,FALSE)),0,VLOOKUP($A98,'Mile handicap'!$C$2:$I$50,7,FALSE))</f>
        <v>0</v>
      </c>
      <c r="E98" s="68">
        <f>IF(ISNA(VLOOKUP($A98,'3000m handicap'!$C$2:$C$52,1,FALSE)),0,VLOOKUP($A98,'3000m handicap'!$C$2:$I$52,7,FALSE))</f>
        <v>0</v>
      </c>
      <c r="F98" s="68">
        <f>IF(ISNA(VLOOKUP($A98,'5000m handicap'!$C$2:$C$45,1,FALSE)),0,VLOOKUP($A98,'5000m handicap'!$C$2:$I$45,7,FALSE))</f>
        <v>0</v>
      </c>
      <c r="G98" s="68">
        <f>IF(ISNA(VLOOKUP($A98,'Peter Moor 2000m'!$C$2:$C$46,1,FALSE)),0,VLOOKUP($A98,'Peter Moor 2000m'!$C$2:$I$46,7,FALSE))</f>
        <v>0</v>
      </c>
      <c r="H98" s="68">
        <f>IF(ISNA(VLOOKUP($A98,'2 Bridges Relay'!$E$2:$E$31,1,FALSE)),0,VLOOKUP($A98,'2 Bridges Relay'!$E$2:$G$31,3,FALSE))</f>
        <v>0</v>
      </c>
      <c r="I98" s="68">
        <f>IF(ISNA(VLOOKUP($A98,'10 km'!$B$2:$B$42,1,FALSE)),0,VLOOKUP($A98,'10 km'!$B$2:$D$42,3,FALSE))</f>
        <v>0</v>
      </c>
      <c r="J98" s="68">
        <f>IF(ISNA(VLOOKUP($A98,'KL handicap'!$C$2:$C$26,1,FALSE)),0,VLOOKUP($A98,'KL handicap'!$C$2:$I$26,7,FALSE))</f>
        <v>0</v>
      </c>
      <c r="K98" s="68">
        <f>IF(ISNA(VLOOKUP($A98,'Max Howard Tan handicap'!$C$2:$C$24,1,FALSE)),0,VLOOKUP($A98,'Max Howard Tan handicap'!$C$2:$I$24,7,FALSE))</f>
        <v>0</v>
      </c>
      <c r="L98" s="95">
        <f>IF(ISNA(VLOOKUP($A98,parkrun!$B$2:$H$42,1,FALSE)),0,VLOOKUP($A98,parkrun!$B$2:$H$42,7,FALSE))</f>
        <v>63.41</v>
      </c>
      <c r="M98" s="69">
        <f t="shared" si="9"/>
        <v>63.41</v>
      </c>
      <c r="N98" s="77">
        <f t="shared" si="10"/>
        <v>1</v>
      </c>
      <c r="O98" s="70">
        <f t="shared" si="11"/>
        <v>0</v>
      </c>
      <c r="P98" s="70">
        <f t="shared" si="12"/>
        <v>63.41</v>
      </c>
      <c r="Q98" s="25">
        <f t="shared" si="13"/>
        <v>94</v>
      </c>
      <c r="R98" s="26">
        <f t="shared" si="14"/>
        <v>94</v>
      </c>
      <c r="T98" s="148">
        <v>19062</v>
      </c>
      <c r="V98" s="46"/>
    </row>
    <row r="99" spans="1:22" x14ac:dyDescent="0.2">
      <c r="A99" s="38" t="s">
        <v>319</v>
      </c>
      <c r="B99" s="88" t="s">
        <v>32</v>
      </c>
      <c r="C99" s="67">
        <f>IF(ISNA(VLOOKUP($A99,'5M''s'!$D$2:$D$43,1,FALSE)),0,VLOOKUP($A99,'5M''s'!$D$2:$E$43,2,FALSE))</f>
        <v>0</v>
      </c>
      <c r="D99" s="95">
        <f>IF(ISNA(VLOOKUP($A99,'Mile handicap'!$C$2:$C$50,1,FALSE)),0,VLOOKUP($A99,'Mile handicap'!$C$2:$I$50,7,FALSE))</f>
        <v>0</v>
      </c>
      <c r="E99" s="68">
        <f>IF(ISNA(VLOOKUP($A99,'3000m handicap'!$C$2:$C$52,1,FALSE)),0,VLOOKUP($A99,'3000m handicap'!$C$2:$I$52,7,FALSE))</f>
        <v>0</v>
      </c>
      <c r="F99" s="68">
        <f>IF(ISNA(VLOOKUP($A99,'5000m handicap'!$C$2:$C$45,1,FALSE)),0,VLOOKUP($A99,'5000m handicap'!$C$2:$I$45,7,FALSE))</f>
        <v>0</v>
      </c>
      <c r="G99" s="68">
        <f>IF(ISNA(VLOOKUP($A99,'Peter Moor 2000m'!$C$2:$C$46,1,FALSE)),0,VLOOKUP($A99,'Peter Moor 2000m'!$C$2:$I$46,7,FALSE))</f>
        <v>58.97</v>
      </c>
      <c r="H99" s="68">
        <f>IF(ISNA(VLOOKUP($A99,'2 Bridges Relay'!$E$2:$E$31,1,FALSE)),0,VLOOKUP($A99,'2 Bridges Relay'!$E$2:$G$31,3,FALSE))</f>
        <v>0</v>
      </c>
      <c r="I99" s="68">
        <f>IF(ISNA(VLOOKUP($A99,'10 km'!$B$2:$B$42,1,FALSE)),0,VLOOKUP($A99,'10 km'!$B$2:$D$42,3,FALSE))</f>
        <v>0</v>
      </c>
      <c r="J99" s="68">
        <f>IF(ISNA(VLOOKUP($A99,'KL handicap'!$C$2:$C$26,1,FALSE)),0,VLOOKUP($A99,'KL handicap'!$C$2:$I$26,7,FALSE))</f>
        <v>0</v>
      </c>
      <c r="K99" s="68">
        <f>IF(ISNA(VLOOKUP($A99,'Max Howard Tan handicap'!$C$2:$C$24,1,FALSE)),0,VLOOKUP($A99,'Max Howard Tan handicap'!$C$2:$I$24,7,FALSE))</f>
        <v>0</v>
      </c>
      <c r="L99" s="95">
        <f>IF(ISNA(VLOOKUP($A99,parkrun!$B$2:$H$42,1,FALSE)),0,VLOOKUP($A99,parkrun!$B$2:$H$42,7,FALSE))</f>
        <v>0</v>
      </c>
      <c r="M99" s="69">
        <f t="shared" si="9"/>
        <v>58.97</v>
      </c>
      <c r="N99" s="77">
        <f t="shared" si="10"/>
        <v>1</v>
      </c>
      <c r="O99" s="70">
        <f t="shared" si="11"/>
        <v>0</v>
      </c>
      <c r="P99" s="70">
        <f t="shared" si="12"/>
        <v>58.97</v>
      </c>
      <c r="Q99" s="25">
        <f t="shared" si="13"/>
        <v>95</v>
      </c>
      <c r="R99" s="26">
        <f t="shared" si="14"/>
        <v>95</v>
      </c>
      <c r="T99" s="148">
        <v>28398</v>
      </c>
      <c r="V99" s="46"/>
    </row>
    <row r="100" spans="1:22" x14ac:dyDescent="0.2">
      <c r="A100" s="38" t="s">
        <v>189</v>
      </c>
      <c r="B100" s="88" t="s">
        <v>32</v>
      </c>
      <c r="C100" s="67">
        <f>IF(ISNA(VLOOKUP($A100,'5M''s'!$D$2:$D$43,1,FALSE)),0,VLOOKUP($A100,'5M''s'!$D$2:$E$43,2,FALSE))</f>
        <v>0</v>
      </c>
      <c r="D100" s="95">
        <f>IF(ISNA(VLOOKUP($A100,'Mile handicap'!$C$2:$C$50,1,FALSE)),0,VLOOKUP($A100,'Mile handicap'!$C$2:$I$50,7,FALSE))</f>
        <v>0</v>
      </c>
      <c r="E100" s="68">
        <f>IF(ISNA(VLOOKUP($A100,'3000m handicap'!$C$2:$C$52,1,FALSE)),0,VLOOKUP($A100,'3000m handicap'!$C$2:$I$52,7,FALSE))</f>
        <v>0</v>
      </c>
      <c r="F100" s="68">
        <f>IF(ISNA(VLOOKUP($A100,'5000m handicap'!$C$2:$C$45,1,FALSE)),0,VLOOKUP($A100,'5000m handicap'!$C$2:$I$45,7,FALSE))</f>
        <v>0</v>
      </c>
      <c r="G100" s="68">
        <f>IF(ISNA(VLOOKUP($A100,'Peter Moor 2000m'!$C$2:$C$46,1,FALSE)),0,VLOOKUP($A100,'Peter Moor 2000m'!$C$2:$I$46,7,FALSE))</f>
        <v>0</v>
      </c>
      <c r="H100" s="68">
        <f>IF(ISNA(VLOOKUP($A100,'2 Bridges Relay'!$E$2:$E$31,1,FALSE)),0,VLOOKUP($A100,'2 Bridges Relay'!$E$2:$G$31,3,FALSE))</f>
        <v>58.33</v>
      </c>
      <c r="I100" s="68">
        <f>IF(ISNA(VLOOKUP($A100,'10 km'!$B$2:$B$42,1,FALSE)),0,VLOOKUP($A100,'10 km'!$B$2:$D$42,3,FALSE))</f>
        <v>0</v>
      </c>
      <c r="J100" s="68">
        <f>IF(ISNA(VLOOKUP($A100,'KL handicap'!$C$2:$C$26,1,FALSE)),0,VLOOKUP($A100,'KL handicap'!$C$2:$I$26,7,FALSE))</f>
        <v>0</v>
      </c>
      <c r="K100" s="68">
        <f>IF(ISNA(VLOOKUP($A100,'Max Howard Tan handicap'!$C$2:$C$24,1,FALSE)),0,VLOOKUP($A100,'Max Howard Tan handicap'!$C$2:$I$24,7,FALSE))</f>
        <v>0</v>
      </c>
      <c r="L100" s="95">
        <f>IF(ISNA(VLOOKUP($A100,parkrun!$B$2:$H$42,1,FALSE)),0,VLOOKUP($A100,parkrun!$B$2:$H$42,7,FALSE))</f>
        <v>0</v>
      </c>
      <c r="M100" s="69">
        <f t="shared" si="9"/>
        <v>58.33</v>
      </c>
      <c r="N100" s="77">
        <f t="shared" si="10"/>
        <v>1</v>
      </c>
      <c r="O100" s="70">
        <f t="shared" si="11"/>
        <v>0</v>
      </c>
      <c r="P100" s="70">
        <f t="shared" si="12"/>
        <v>58.33</v>
      </c>
      <c r="Q100" s="25">
        <f t="shared" si="13"/>
        <v>96</v>
      </c>
      <c r="R100" s="26">
        <f t="shared" si="14"/>
        <v>96</v>
      </c>
      <c r="T100" s="148">
        <v>19372</v>
      </c>
      <c r="V100" s="46"/>
    </row>
    <row r="101" spans="1:22" x14ac:dyDescent="0.2">
      <c r="A101" s="38" t="s">
        <v>68</v>
      </c>
      <c r="B101" s="88" t="s">
        <v>32</v>
      </c>
      <c r="C101" s="67">
        <f>IF(ISNA(VLOOKUP($A101,'5M''s'!$D$2:$D$43,1,FALSE)),0,VLOOKUP($A101,'5M''s'!$D$2:$E$43,2,FALSE))</f>
        <v>0</v>
      </c>
      <c r="D101" s="95">
        <f>IF(ISNA(VLOOKUP($A101,'Mile handicap'!$C$2:$C$50,1,FALSE)),0,VLOOKUP($A101,'Mile handicap'!$C$2:$I$50,7,FALSE))</f>
        <v>0</v>
      </c>
      <c r="E101" s="68">
        <f>IF(ISNA(VLOOKUP($A101,'3000m handicap'!$C$2:$C$52,1,FALSE)),0,VLOOKUP($A101,'3000m handicap'!$C$2:$I$52,7,FALSE))</f>
        <v>0</v>
      </c>
      <c r="F101" s="68">
        <f>IF(ISNA(VLOOKUP($A101,'5000m handicap'!$C$2:$C$45,1,FALSE)),0,VLOOKUP($A101,'5000m handicap'!$C$2:$I$45,7,FALSE))</f>
        <v>0</v>
      </c>
      <c r="G101" s="68">
        <f>IF(ISNA(VLOOKUP($A101,'Peter Moor 2000m'!$C$2:$C$46,1,FALSE)),0,VLOOKUP($A101,'Peter Moor 2000m'!$C$2:$I$46,7,FALSE))</f>
        <v>0</v>
      </c>
      <c r="H101" s="68">
        <f>IF(ISNA(VLOOKUP($A101,'2 Bridges Relay'!$E$2:$E$31,1,FALSE)),0,VLOOKUP($A101,'2 Bridges Relay'!$E$2:$G$31,3,FALSE))</f>
        <v>0</v>
      </c>
      <c r="I101" s="68">
        <f>IF(ISNA(VLOOKUP($A101,'10 km'!$B$2:$B$42,1,FALSE)),0,VLOOKUP($A101,'10 km'!$B$2:$D$42,3,FALSE))</f>
        <v>0</v>
      </c>
      <c r="J101" s="68">
        <f>IF(ISNA(VLOOKUP($A101,'KL handicap'!$C$2:$C$26,1,FALSE)),0,VLOOKUP($A101,'KL handicap'!$C$2:$I$26,7,FALSE))</f>
        <v>0</v>
      </c>
      <c r="K101" s="68">
        <f>IF(ISNA(VLOOKUP($A101,'Max Howard Tan handicap'!$C$2:$C$24,1,FALSE)),0,VLOOKUP($A101,'Max Howard Tan handicap'!$C$2:$I$24,7,FALSE))</f>
        <v>0</v>
      </c>
      <c r="L101" s="95">
        <f>IF(ISNA(VLOOKUP($A101,parkrun!$B$2:$H$42,1,FALSE)),0,VLOOKUP($A101,parkrun!$B$2:$H$42,7,FALSE))</f>
        <v>51.22</v>
      </c>
      <c r="M101" s="69">
        <f t="shared" si="9"/>
        <v>51.22</v>
      </c>
      <c r="N101" s="77">
        <f t="shared" si="10"/>
        <v>1</v>
      </c>
      <c r="O101" s="70">
        <f t="shared" si="11"/>
        <v>0</v>
      </c>
      <c r="P101" s="70">
        <f t="shared" si="12"/>
        <v>51.22</v>
      </c>
      <c r="Q101" s="25">
        <f t="shared" si="13"/>
        <v>97</v>
      </c>
      <c r="R101" s="26">
        <f t="shared" si="14"/>
        <v>97</v>
      </c>
      <c r="T101" s="148">
        <v>27503</v>
      </c>
      <c r="V101" s="46"/>
    </row>
    <row r="102" spans="1:22" x14ac:dyDescent="0.2">
      <c r="A102" s="38" t="s">
        <v>162</v>
      </c>
      <c r="B102" s="88" t="s">
        <v>33</v>
      </c>
      <c r="C102" s="67">
        <f>IF(ISNA(VLOOKUP($A102,'5M''s'!$D$2:$D$43,1,FALSE)),0,VLOOKUP($A102,'5M''s'!$D$2:$E$43,2,FALSE))</f>
        <v>0</v>
      </c>
      <c r="D102" s="95">
        <f>IF(ISNA(VLOOKUP($A102,'Mile handicap'!$C$2:$C$50,1,FALSE)),0,VLOOKUP($A102,'Mile handicap'!$C$2:$I$50,7,FALSE))</f>
        <v>0</v>
      </c>
      <c r="E102" s="68">
        <f>IF(ISNA(VLOOKUP($A102,'3000m handicap'!$C$2:$C$52,1,FALSE)),0,VLOOKUP($A102,'3000m handicap'!$C$2:$I$52,7,FALSE))</f>
        <v>0</v>
      </c>
      <c r="F102" s="68">
        <f>IF(ISNA(VLOOKUP($A102,'5000m handicap'!$C$2:$C$45,1,FALSE)),0,VLOOKUP($A102,'5000m handicap'!$C$2:$I$45,7,FALSE))</f>
        <v>0</v>
      </c>
      <c r="G102" s="68">
        <f>IF(ISNA(VLOOKUP($A102,'Peter Moor 2000m'!$C$2:$C$46,1,FALSE)),0,VLOOKUP($A102,'Peter Moor 2000m'!$C$2:$I$46,7,FALSE))</f>
        <v>0</v>
      </c>
      <c r="H102" s="68">
        <f>IF(ISNA(VLOOKUP($A102,'2 Bridges Relay'!$E$2:$E$31,1,FALSE)),0,VLOOKUP($A102,'2 Bridges Relay'!$E$2:$G$31,3,FALSE))</f>
        <v>0</v>
      </c>
      <c r="I102" s="68">
        <f>IF(ISNA(VLOOKUP($A102,'10 km'!$B$2:$B$42,1,FALSE)),0,VLOOKUP($A102,'10 km'!$B$2:$D$42,3,FALSE))</f>
        <v>0</v>
      </c>
      <c r="J102" s="68">
        <f>IF(ISNA(VLOOKUP($A102,'KL handicap'!$C$2:$C$26,1,FALSE)),0,VLOOKUP($A102,'KL handicap'!$C$2:$I$26,7,FALSE))</f>
        <v>0</v>
      </c>
      <c r="K102" s="68">
        <f>IF(ISNA(VLOOKUP($A102,'Max Howard Tan handicap'!$C$2:$C$24,1,FALSE)),0,VLOOKUP($A102,'Max Howard Tan handicap'!$C$2:$I$24,7,FALSE))</f>
        <v>0</v>
      </c>
      <c r="L102" s="95">
        <f>IF(ISNA(VLOOKUP($A102,parkrun!$B$2:$H$42,1,FALSE)),0,VLOOKUP($A102,parkrun!$B$2:$H$42,7,FALSE))</f>
        <v>48.78</v>
      </c>
      <c r="M102" s="69">
        <f t="shared" si="9"/>
        <v>48.78</v>
      </c>
      <c r="N102" s="77">
        <f t="shared" si="10"/>
        <v>1</v>
      </c>
      <c r="O102" s="70">
        <f t="shared" si="11"/>
        <v>0</v>
      </c>
      <c r="P102" s="70">
        <f t="shared" si="12"/>
        <v>48.78</v>
      </c>
      <c r="Q102" s="25">
        <f t="shared" si="13"/>
        <v>98</v>
      </c>
      <c r="R102" s="26">
        <f t="shared" si="14"/>
        <v>98</v>
      </c>
      <c r="T102" s="148">
        <v>26323</v>
      </c>
      <c r="V102" s="46"/>
    </row>
    <row r="103" spans="1:22" x14ac:dyDescent="0.2">
      <c r="A103" s="38" t="s">
        <v>114</v>
      </c>
      <c r="B103" s="88" t="s">
        <v>32</v>
      </c>
      <c r="C103" s="67">
        <f>IF(ISNA(VLOOKUP($A103,'5M''s'!$D$2:$D$43,1,FALSE)),0,VLOOKUP($A103,'5M''s'!$D$2:$E$43,2,FALSE))</f>
        <v>0</v>
      </c>
      <c r="D103" s="95">
        <f>IF(ISNA(VLOOKUP($A103,'Mile handicap'!$C$2:$C$50,1,FALSE)),0,VLOOKUP($A103,'Mile handicap'!$C$2:$I$50,7,FALSE))</f>
        <v>0</v>
      </c>
      <c r="E103" s="68">
        <f>IF(ISNA(VLOOKUP($A103,'3000m handicap'!$C$2:$C$52,1,FALSE)),0,VLOOKUP($A103,'3000m handicap'!$C$2:$I$52,7,FALSE))</f>
        <v>0</v>
      </c>
      <c r="F103" s="68">
        <f>IF(ISNA(VLOOKUP($A103,'5000m handicap'!$C$2:$C$45,1,FALSE)),0,VLOOKUP($A103,'5000m handicap'!$C$2:$I$45,7,FALSE))</f>
        <v>0</v>
      </c>
      <c r="G103" s="68">
        <f>IF(ISNA(VLOOKUP($A103,'Peter Moor 2000m'!$C$2:$C$46,1,FALSE)),0,VLOOKUP($A103,'Peter Moor 2000m'!$C$2:$I$46,7,FALSE))</f>
        <v>0</v>
      </c>
      <c r="H103" s="68">
        <f>IF(ISNA(VLOOKUP($A103,'2 Bridges Relay'!$E$2:$E$31,1,FALSE)),0,VLOOKUP($A103,'2 Bridges Relay'!$E$2:$G$31,3,FALSE))</f>
        <v>0</v>
      </c>
      <c r="I103" s="68">
        <f>IF(ISNA(VLOOKUP($A103,'10 km'!$B$2:$B$42,1,FALSE)),0,VLOOKUP($A103,'10 km'!$B$2:$D$42,3,FALSE))</f>
        <v>24.39</v>
      </c>
      <c r="J103" s="68">
        <f>IF(ISNA(VLOOKUP($A103,'KL handicap'!$C$2:$C$26,1,FALSE)),0,VLOOKUP($A103,'KL handicap'!$C$2:$I$26,7,FALSE))</f>
        <v>21.05</v>
      </c>
      <c r="K103" s="68">
        <f>IF(ISNA(VLOOKUP($A103,'Max Howard Tan handicap'!$C$2:$C$24,1,FALSE)),0,VLOOKUP($A103,'Max Howard Tan handicap'!$C$2:$I$24,7,FALSE))</f>
        <v>0</v>
      </c>
      <c r="L103" s="95">
        <f>IF(ISNA(VLOOKUP($A103,parkrun!$B$2:$H$42,1,FALSE)),0,VLOOKUP($A103,parkrun!$B$2:$H$42,7,FALSE))</f>
        <v>0</v>
      </c>
      <c r="M103" s="69">
        <f t="shared" si="9"/>
        <v>45.44</v>
      </c>
      <c r="N103" s="77">
        <f t="shared" si="10"/>
        <v>2</v>
      </c>
      <c r="O103" s="70">
        <f t="shared" si="11"/>
        <v>0</v>
      </c>
      <c r="P103" s="70">
        <f t="shared" si="12"/>
        <v>45.44</v>
      </c>
      <c r="Q103" s="25">
        <f t="shared" si="13"/>
        <v>99</v>
      </c>
      <c r="R103" s="26">
        <f t="shared" si="14"/>
        <v>99</v>
      </c>
      <c r="T103" s="148">
        <v>28533</v>
      </c>
      <c r="V103" s="46"/>
    </row>
    <row r="104" spans="1:22" x14ac:dyDescent="0.2">
      <c r="A104" s="38" t="s">
        <v>276</v>
      </c>
      <c r="B104" s="88" t="s">
        <v>33</v>
      </c>
      <c r="C104" s="67">
        <f>IF(ISNA(VLOOKUP($A104,'5M''s'!$D$2:$D$43,1,FALSE)),0,VLOOKUP($A104,'5M''s'!$D$2:$E$43,2,FALSE))</f>
        <v>0</v>
      </c>
      <c r="D104" s="95">
        <f>IF(ISNA(VLOOKUP($A104,'Mile handicap'!$C$2:$C$50,1,FALSE)),0,VLOOKUP($A104,'Mile handicap'!$C$2:$I$50,7,FALSE))</f>
        <v>0</v>
      </c>
      <c r="E104" s="68">
        <f>IF(ISNA(VLOOKUP($A104,'3000m handicap'!$C$2:$C$52,1,FALSE)),0,VLOOKUP($A104,'3000m handicap'!$C$2:$I$52,7,FALSE))</f>
        <v>0</v>
      </c>
      <c r="F104" s="68">
        <f>IF(ISNA(VLOOKUP($A104,'5000m handicap'!$C$2:$C$45,1,FALSE)),0,VLOOKUP($A104,'5000m handicap'!$C$2:$I$45,7,FALSE))</f>
        <v>0</v>
      </c>
      <c r="G104" s="68">
        <f>IF(ISNA(VLOOKUP($A104,'Peter Moor 2000m'!$C$2:$C$46,1,FALSE)),0,VLOOKUP($A104,'Peter Moor 2000m'!$C$2:$I$46,7,FALSE))</f>
        <v>0</v>
      </c>
      <c r="H104" s="68">
        <f>IF(ISNA(VLOOKUP($A104,'2 Bridges Relay'!$E$2:$E$31,1,FALSE)),0,VLOOKUP($A104,'2 Bridges Relay'!$E$2:$G$31,3,FALSE))</f>
        <v>0</v>
      </c>
      <c r="I104" s="68">
        <f>IF(ISNA(VLOOKUP($A104,'10 km'!$B$2:$B$42,1,FALSE)),0,VLOOKUP($A104,'10 km'!$B$2:$D$42,3,FALSE))</f>
        <v>43.9</v>
      </c>
      <c r="J104" s="68">
        <f>IF(ISNA(VLOOKUP($A104,'KL handicap'!$C$2:$C$26,1,FALSE)),0,VLOOKUP($A104,'KL handicap'!$C$2:$I$26,7,FALSE))</f>
        <v>0</v>
      </c>
      <c r="K104" s="68">
        <f>IF(ISNA(VLOOKUP($A104,'Max Howard Tan handicap'!$C$2:$C$24,1,FALSE)),0,VLOOKUP($A104,'Max Howard Tan handicap'!$C$2:$I$24,7,FALSE))</f>
        <v>0</v>
      </c>
      <c r="L104" s="95">
        <f>IF(ISNA(VLOOKUP($A104,parkrun!$B$2:$H$42,1,FALSE)),0,VLOOKUP($A104,parkrun!$B$2:$H$42,7,FALSE))</f>
        <v>0</v>
      </c>
      <c r="M104" s="69">
        <f t="shared" si="9"/>
        <v>43.9</v>
      </c>
      <c r="N104" s="77">
        <f t="shared" si="10"/>
        <v>1</v>
      </c>
      <c r="O104" s="70">
        <f t="shared" si="11"/>
        <v>0</v>
      </c>
      <c r="P104" s="70">
        <f t="shared" si="12"/>
        <v>43.9</v>
      </c>
      <c r="Q104" s="25">
        <f t="shared" si="13"/>
        <v>100</v>
      </c>
      <c r="R104" s="26">
        <f t="shared" si="14"/>
        <v>100</v>
      </c>
      <c r="T104" s="148">
        <v>29689</v>
      </c>
      <c r="V104" s="46"/>
    </row>
    <row r="105" spans="1:22" x14ac:dyDescent="0.2">
      <c r="A105" s="48" t="s">
        <v>101</v>
      </c>
      <c r="B105" s="88" t="s">
        <v>32</v>
      </c>
      <c r="C105" s="67">
        <f>IF(ISNA(VLOOKUP($A105,'5M''s'!$D$2:$D$43,1,FALSE)),0,VLOOKUP($A105,'5M''s'!$D$2:$E$43,2,FALSE))</f>
        <v>0</v>
      </c>
      <c r="D105" s="95">
        <f>IF(ISNA(VLOOKUP($A105,'Mile handicap'!$C$2:$C$50,1,FALSE)),0,VLOOKUP($A105,'Mile handicap'!$C$2:$I$50,7,FALSE))</f>
        <v>0</v>
      </c>
      <c r="E105" s="68">
        <f>IF(ISNA(VLOOKUP($A105,'3000m handicap'!$C$2:$C$52,1,FALSE)),0,VLOOKUP($A105,'3000m handicap'!$C$2:$I$52,7,FALSE))</f>
        <v>0</v>
      </c>
      <c r="F105" s="68">
        <f>IF(ISNA(VLOOKUP($A105,'5000m handicap'!$C$2:$C$45,1,FALSE)),0,VLOOKUP($A105,'5000m handicap'!$C$2:$I$45,7,FALSE))</f>
        <v>0</v>
      </c>
      <c r="G105" s="68">
        <f>IF(ISNA(VLOOKUP($A105,'Peter Moor 2000m'!$C$2:$C$46,1,FALSE)),0,VLOOKUP($A105,'Peter Moor 2000m'!$C$2:$I$46,7,FALSE))</f>
        <v>0</v>
      </c>
      <c r="H105" s="68">
        <f>IF(ISNA(VLOOKUP($A105,'2 Bridges Relay'!$E$2:$E$31,1,FALSE)),0,VLOOKUP($A105,'2 Bridges Relay'!$E$2:$G$31,3,FALSE))</f>
        <v>0</v>
      </c>
      <c r="I105" s="68">
        <f>IF(ISNA(VLOOKUP($A105,'10 km'!$B$2:$B$42,1,FALSE)),0,VLOOKUP($A105,'10 km'!$B$2:$D$42,3,FALSE))</f>
        <v>0</v>
      </c>
      <c r="J105" s="68">
        <f>IF(ISNA(VLOOKUP($A105,'KL handicap'!$C$2:$C$26,1,FALSE)),0,VLOOKUP($A105,'KL handicap'!$C$2:$I$26,7,FALSE))</f>
        <v>0</v>
      </c>
      <c r="K105" s="68">
        <f>IF(ISNA(VLOOKUP($A105,'Max Howard Tan handicap'!$C$2:$C$24,1,FALSE)),0,VLOOKUP($A105,'Max Howard Tan handicap'!$C$2:$I$24,7,FALSE))</f>
        <v>0</v>
      </c>
      <c r="L105" s="95">
        <f>IF(ISNA(VLOOKUP($A105,parkrun!$B$2:$H$42,1,FALSE)),0,VLOOKUP($A105,parkrun!$B$2:$H$42,7,FALSE))</f>
        <v>34.15</v>
      </c>
      <c r="M105" s="69">
        <f t="shared" si="9"/>
        <v>34.15</v>
      </c>
      <c r="N105" s="77">
        <f t="shared" si="10"/>
        <v>1</v>
      </c>
      <c r="O105" s="70">
        <f t="shared" si="11"/>
        <v>0</v>
      </c>
      <c r="P105" s="70">
        <f t="shared" si="12"/>
        <v>34.15</v>
      </c>
      <c r="Q105" s="25">
        <f t="shared" si="13"/>
        <v>101</v>
      </c>
      <c r="R105" s="26">
        <f t="shared" si="14"/>
        <v>101</v>
      </c>
      <c r="T105" s="148">
        <v>23122</v>
      </c>
      <c r="V105" s="47"/>
    </row>
    <row r="106" spans="1:22" x14ac:dyDescent="0.2">
      <c r="A106" s="48" t="s">
        <v>148</v>
      </c>
      <c r="B106" s="88" t="s">
        <v>32</v>
      </c>
      <c r="C106" s="67">
        <f>IF(ISNA(VLOOKUP($A106,'5M''s'!$D$2:$D$43,1,FALSE)),0,VLOOKUP($A106,'5M''s'!$D$2:$E$43,2,FALSE))</f>
        <v>0</v>
      </c>
      <c r="D106" s="95">
        <f>IF(ISNA(VLOOKUP($A106,'Mile handicap'!$C$2:$C$50,1,FALSE)),0,VLOOKUP($A106,'Mile handicap'!$C$2:$I$50,7,FALSE))</f>
        <v>0</v>
      </c>
      <c r="E106" s="68">
        <f>IF(ISNA(VLOOKUP($A106,'3000m handicap'!$C$2:$C$52,1,FALSE)),0,VLOOKUP($A106,'3000m handicap'!$C$2:$I$52,7,FALSE))</f>
        <v>0</v>
      </c>
      <c r="F106" s="68">
        <f>IF(ISNA(VLOOKUP($A106,'5000m handicap'!$C$2:$C$45,1,FALSE)),0,VLOOKUP($A106,'5000m handicap'!$C$2:$I$45,7,FALSE))</f>
        <v>0</v>
      </c>
      <c r="G106" s="68">
        <f>IF(ISNA(VLOOKUP($A106,'Peter Moor 2000m'!$C$2:$C$46,1,FALSE)),0,VLOOKUP($A106,'Peter Moor 2000m'!$C$2:$I$46,7,FALSE))</f>
        <v>30.77</v>
      </c>
      <c r="H106" s="68">
        <f>IF(ISNA(VLOOKUP($A106,'2 Bridges Relay'!$E$2:$E$31,1,FALSE)),0,VLOOKUP($A106,'2 Bridges Relay'!$E$2:$G$31,3,FALSE))</f>
        <v>0</v>
      </c>
      <c r="I106" s="68">
        <f>IF(ISNA(VLOOKUP($A106,'10 km'!$B$2:$B$42,1,FALSE)),0,VLOOKUP($A106,'10 km'!$B$2:$D$42,3,FALSE))</f>
        <v>0</v>
      </c>
      <c r="J106" s="68">
        <f>IF(ISNA(VLOOKUP($A106,'KL handicap'!$C$2:$C$26,1,FALSE)),0,VLOOKUP($A106,'KL handicap'!$C$2:$I$26,7,FALSE))</f>
        <v>0</v>
      </c>
      <c r="K106" s="68">
        <f>IF(ISNA(VLOOKUP($A106,'Max Howard Tan handicap'!$C$2:$C$24,1,FALSE)),0,VLOOKUP($A106,'Max Howard Tan handicap'!$C$2:$I$24,7,FALSE))</f>
        <v>0</v>
      </c>
      <c r="L106" s="95">
        <f>IF(ISNA(VLOOKUP($A106,parkrun!$B$2:$H$42,1,FALSE)),0,VLOOKUP($A106,parkrun!$B$2:$H$42,7,FALSE))</f>
        <v>0</v>
      </c>
      <c r="M106" s="69">
        <f t="shared" si="9"/>
        <v>30.77</v>
      </c>
      <c r="N106" s="77">
        <f t="shared" si="10"/>
        <v>1</v>
      </c>
      <c r="O106" s="70">
        <f t="shared" si="11"/>
        <v>0</v>
      </c>
      <c r="P106" s="70">
        <f t="shared" si="12"/>
        <v>30.77</v>
      </c>
      <c r="Q106" s="25">
        <f t="shared" si="13"/>
        <v>102</v>
      </c>
      <c r="R106" s="26">
        <f t="shared" si="14"/>
        <v>102</v>
      </c>
      <c r="T106" s="148">
        <v>25493</v>
      </c>
      <c r="V106" s="47"/>
    </row>
    <row r="107" spans="1:22" x14ac:dyDescent="0.2">
      <c r="A107" s="48" t="s">
        <v>149</v>
      </c>
      <c r="B107" s="88" t="s">
        <v>33</v>
      </c>
      <c r="C107" s="67">
        <f>IF(ISNA(VLOOKUP($A107,'5M''s'!$D$2:$D$43,1,FALSE)),0,VLOOKUP($A107,'5M''s'!$D$2:$E$43,2,FALSE))</f>
        <v>0</v>
      </c>
      <c r="D107" s="95">
        <f>IF(ISNA(VLOOKUP($A107,'Mile handicap'!$C$2:$C$50,1,FALSE)),0,VLOOKUP($A107,'Mile handicap'!$C$2:$I$50,7,FALSE))</f>
        <v>0</v>
      </c>
      <c r="E107" s="68">
        <f>IF(ISNA(VLOOKUP($A107,'3000m handicap'!$C$2:$C$52,1,FALSE)),0,VLOOKUP($A107,'3000m handicap'!$C$2:$I$52,7,FALSE))</f>
        <v>0</v>
      </c>
      <c r="F107" s="68">
        <f>IF(ISNA(VLOOKUP($A107,'5000m handicap'!$C$2:$C$45,1,FALSE)),0,VLOOKUP($A107,'5000m handicap'!$C$2:$I$45,7,FALSE))</f>
        <v>0</v>
      </c>
      <c r="G107" s="68">
        <f>IF(ISNA(VLOOKUP($A107,'Peter Moor 2000m'!$C$2:$C$46,1,FALSE)),0,VLOOKUP($A107,'Peter Moor 2000m'!$C$2:$I$46,7,FALSE))</f>
        <v>0</v>
      </c>
      <c r="H107" s="68">
        <f>IF(ISNA(VLOOKUP($A107,'2 Bridges Relay'!$E$2:$E$31,1,FALSE)),0,VLOOKUP($A107,'2 Bridges Relay'!$E$2:$G$31,3,FALSE))</f>
        <v>0</v>
      </c>
      <c r="I107" s="68">
        <f>IF(ISNA(VLOOKUP($A107,'10 km'!$B$2:$B$42,1,FALSE)),0,VLOOKUP($A107,'10 km'!$B$2:$D$42,3,FALSE))</f>
        <v>26.83</v>
      </c>
      <c r="J107" s="68">
        <f>IF(ISNA(VLOOKUP($A107,'KL handicap'!$C$2:$C$26,1,FALSE)),0,VLOOKUP($A107,'KL handicap'!$C$2:$I$26,7,FALSE))</f>
        <v>0</v>
      </c>
      <c r="K107" s="68">
        <f>IF(ISNA(VLOOKUP($A107,'Max Howard Tan handicap'!$C$2:$C$24,1,FALSE)),0,VLOOKUP($A107,'Max Howard Tan handicap'!$C$2:$I$24,7,FALSE))</f>
        <v>0</v>
      </c>
      <c r="L107" s="95">
        <f>IF(ISNA(VLOOKUP($A107,parkrun!$B$2:$H$42,1,FALSE)),0,VLOOKUP($A107,parkrun!$B$2:$H$42,7,FALSE))</f>
        <v>0</v>
      </c>
      <c r="M107" s="69">
        <f t="shared" si="9"/>
        <v>26.83</v>
      </c>
      <c r="N107" s="77">
        <f t="shared" si="10"/>
        <v>1</v>
      </c>
      <c r="O107" s="70">
        <f t="shared" si="11"/>
        <v>0</v>
      </c>
      <c r="P107" s="70">
        <f t="shared" si="12"/>
        <v>26.83</v>
      </c>
      <c r="Q107" s="25">
        <f t="shared" si="13"/>
        <v>103</v>
      </c>
      <c r="R107" s="26">
        <f t="shared" si="14"/>
        <v>103</v>
      </c>
      <c r="T107" s="148">
        <v>28528</v>
      </c>
      <c r="V107" s="47"/>
    </row>
    <row r="108" spans="1:22" x14ac:dyDescent="0.2">
      <c r="A108" s="48" t="s">
        <v>47</v>
      </c>
      <c r="B108" s="88" t="s">
        <v>32</v>
      </c>
      <c r="C108" s="67">
        <f>IF(ISNA(VLOOKUP($A108,'5M''s'!$D$2:$D$43,1,FALSE)),0,VLOOKUP($A108,'5M''s'!$D$2:$E$43,2,FALSE))</f>
        <v>0</v>
      </c>
      <c r="D108" s="95">
        <f>IF(ISNA(VLOOKUP($A108,'Mile handicap'!$C$2:$C$50,1,FALSE)),0,VLOOKUP($A108,'Mile handicap'!$C$2:$I$50,7,FALSE))</f>
        <v>0</v>
      </c>
      <c r="E108" s="68">
        <f>IF(ISNA(VLOOKUP($A108,'3000m handicap'!$C$2:$C$52,1,FALSE)),0,VLOOKUP($A108,'3000m handicap'!$C$2:$I$52,7,FALSE))</f>
        <v>0</v>
      </c>
      <c r="F108" s="68">
        <f>IF(ISNA(VLOOKUP($A108,'5000m handicap'!$C$2:$C$45,1,FALSE)),0,VLOOKUP($A108,'5000m handicap'!$C$2:$I$45,7,FALSE))</f>
        <v>0</v>
      </c>
      <c r="G108" s="68">
        <f>IF(ISNA(VLOOKUP($A108,'Peter Moor 2000m'!$C$2:$C$46,1,FALSE)),0,VLOOKUP($A108,'Peter Moor 2000m'!$C$2:$I$46,7,FALSE))</f>
        <v>0</v>
      </c>
      <c r="H108" s="68">
        <f>IF(ISNA(VLOOKUP($A108,'2 Bridges Relay'!$E$2:$E$31,1,FALSE)),0,VLOOKUP($A108,'2 Bridges Relay'!$E$2:$G$31,3,FALSE))</f>
        <v>0</v>
      </c>
      <c r="I108" s="68">
        <f>IF(ISNA(VLOOKUP($A108,'10 km'!$B$2:$B$42,1,FALSE)),0,VLOOKUP($A108,'10 km'!$B$2:$D$42,3,FALSE))</f>
        <v>0</v>
      </c>
      <c r="J108" s="68">
        <f>IF(ISNA(VLOOKUP($A108,'KL handicap'!$C$2:$C$26,1,FALSE)),0,VLOOKUP($A108,'KL handicap'!$C$2:$I$26,7,FALSE))</f>
        <v>0</v>
      </c>
      <c r="K108" s="68">
        <f>IF(ISNA(VLOOKUP($A108,'Max Howard Tan handicap'!$C$2:$C$24,1,FALSE)),0,VLOOKUP($A108,'Max Howard Tan handicap'!$C$2:$I$24,7,FALSE))</f>
        <v>5.26</v>
      </c>
      <c r="L108" s="95">
        <f>IF(ISNA(VLOOKUP($A108,parkrun!$B$2:$H$42,1,FALSE)),0,VLOOKUP($A108,parkrun!$B$2:$H$42,7,FALSE))</f>
        <v>19.510000000000002</v>
      </c>
      <c r="M108" s="69">
        <f t="shared" si="9"/>
        <v>24.770000000000003</v>
      </c>
      <c r="N108" s="77">
        <f t="shared" si="10"/>
        <v>2</v>
      </c>
      <c r="O108" s="70">
        <f t="shared" si="11"/>
        <v>0</v>
      </c>
      <c r="P108" s="70">
        <f t="shared" si="12"/>
        <v>24.770000000000003</v>
      </c>
      <c r="Q108" s="25">
        <f t="shared" si="13"/>
        <v>104</v>
      </c>
      <c r="R108" s="26">
        <f t="shared" si="14"/>
        <v>104</v>
      </c>
      <c r="T108" s="148">
        <v>25386</v>
      </c>
      <c r="V108" s="47"/>
    </row>
    <row r="109" spans="1:22" x14ac:dyDescent="0.2">
      <c r="A109" s="48" t="s">
        <v>338</v>
      </c>
      <c r="B109" s="88" t="s">
        <v>32</v>
      </c>
      <c r="C109" s="67">
        <f>IF(ISNA(VLOOKUP($A109,'5M''s'!$D$2:$D$43,1,FALSE)),0,VLOOKUP($A109,'5M''s'!$D$2:$E$43,2,FALSE))</f>
        <v>0</v>
      </c>
      <c r="D109" s="95">
        <f>IF(ISNA(VLOOKUP($A109,'Mile handicap'!$C$2:$C$50,1,FALSE)),0,VLOOKUP($A109,'Mile handicap'!$C$2:$I$50,7,FALSE))</f>
        <v>0</v>
      </c>
      <c r="E109" s="68">
        <f>IF(ISNA(VLOOKUP($A109,'3000m handicap'!$C$2:$C$52,1,FALSE)),0,VLOOKUP($A109,'3000m handicap'!$C$2:$I$52,7,FALSE))</f>
        <v>0</v>
      </c>
      <c r="F109" s="68">
        <f>IF(ISNA(VLOOKUP($A109,'5000m handicap'!$C$2:$C$45,1,FALSE)),0,VLOOKUP($A109,'5000m handicap'!$C$2:$I$45,7,FALSE))</f>
        <v>0</v>
      </c>
      <c r="G109" s="68">
        <f>IF(ISNA(VLOOKUP($A109,'Peter Moor 2000m'!$C$2:$C$46,1,FALSE)),0,VLOOKUP($A109,'Peter Moor 2000m'!$C$2:$I$46,7,FALSE))</f>
        <v>0</v>
      </c>
      <c r="H109" s="68">
        <f>IF(ISNA(VLOOKUP($A109,'2 Bridges Relay'!$E$2:$E$31,1,FALSE)),0,VLOOKUP($A109,'2 Bridges Relay'!$E$2:$G$31,3,FALSE))</f>
        <v>0</v>
      </c>
      <c r="I109" s="68">
        <f>IF(ISNA(VLOOKUP($A109,'10 km'!$B$2:$B$42,1,FALSE)),0,VLOOKUP($A109,'10 km'!$B$2:$D$42,3,FALSE))</f>
        <v>0</v>
      </c>
      <c r="J109" s="68">
        <f>IF(ISNA(VLOOKUP($A109,'KL handicap'!$C$2:$C$26,1,FALSE)),0,VLOOKUP($A109,'KL handicap'!$C$2:$I$26,7,FALSE))</f>
        <v>0</v>
      </c>
      <c r="K109" s="68">
        <f>IF(ISNA(VLOOKUP($A109,'Max Howard Tan handicap'!$C$2:$C$24,1,FALSE)),0,VLOOKUP($A109,'Max Howard Tan handicap'!$C$2:$I$24,7,FALSE))</f>
        <v>0</v>
      </c>
      <c r="L109" s="95">
        <f>IF(ISNA(VLOOKUP($A109,parkrun!$B$2:$H$42,1,FALSE)),0,VLOOKUP($A109,parkrun!$B$2:$H$42,7,FALSE))</f>
        <v>24.39</v>
      </c>
      <c r="M109" s="69">
        <f t="shared" si="9"/>
        <v>24.39</v>
      </c>
      <c r="N109" s="77">
        <f t="shared" si="10"/>
        <v>1</v>
      </c>
      <c r="O109" s="70">
        <f t="shared" si="11"/>
        <v>0</v>
      </c>
      <c r="P109" s="70">
        <f t="shared" si="12"/>
        <v>24.39</v>
      </c>
      <c r="Q109" s="25">
        <f t="shared" si="13"/>
        <v>105</v>
      </c>
      <c r="R109" s="26">
        <f t="shared" si="14"/>
        <v>105</v>
      </c>
      <c r="T109" s="148">
        <v>26073</v>
      </c>
      <c r="V109" s="47"/>
    </row>
    <row r="110" spans="1:22" x14ac:dyDescent="0.2">
      <c r="A110" s="48" t="s">
        <v>105</v>
      </c>
      <c r="B110" s="88" t="s">
        <v>32</v>
      </c>
      <c r="C110" s="67">
        <f>IF(ISNA(VLOOKUP($A110,'5M''s'!$D$2:$D$43,1,FALSE)),0,VLOOKUP($A110,'5M''s'!$D$2:$E$43,2,FALSE))</f>
        <v>0</v>
      </c>
      <c r="D110" s="95">
        <f>IF(ISNA(VLOOKUP($A110,'Mile handicap'!$C$2:$C$50,1,FALSE)),0,VLOOKUP($A110,'Mile handicap'!$C$2:$I$50,7,FALSE))</f>
        <v>0</v>
      </c>
      <c r="E110" s="68">
        <f>IF(ISNA(VLOOKUP($A110,'3000m handicap'!$C$2:$C$52,1,FALSE)),0,VLOOKUP($A110,'3000m handicap'!$C$2:$I$52,7,FALSE))</f>
        <v>0</v>
      </c>
      <c r="F110" s="68">
        <f>IF(ISNA(VLOOKUP($A110,'5000m handicap'!$C$2:$C$45,1,FALSE)),0,VLOOKUP($A110,'5000m handicap'!$C$2:$I$45,7,FALSE))</f>
        <v>0</v>
      </c>
      <c r="G110" s="68">
        <f>IF(ISNA(VLOOKUP($A110,'Peter Moor 2000m'!$C$2:$C$46,1,FALSE)),0,VLOOKUP($A110,'Peter Moor 2000m'!$C$2:$I$46,7,FALSE))</f>
        <v>0</v>
      </c>
      <c r="H110" s="68">
        <f>IF(ISNA(VLOOKUP($A110,'2 Bridges Relay'!$E$2:$E$31,1,FALSE)),0,VLOOKUP($A110,'2 Bridges Relay'!$E$2:$G$31,3,FALSE))</f>
        <v>0</v>
      </c>
      <c r="I110" s="68">
        <f>IF(ISNA(VLOOKUP($A110,'10 km'!$B$2:$B$42,1,FALSE)),0,VLOOKUP($A110,'10 km'!$B$2:$D$42,3,FALSE))</f>
        <v>4.88</v>
      </c>
      <c r="J110" s="68">
        <f>IF(ISNA(VLOOKUP($A110,'KL handicap'!$C$2:$C$26,1,FALSE)),0,VLOOKUP($A110,'KL handicap'!$C$2:$I$26,7,FALSE))</f>
        <v>0</v>
      </c>
      <c r="K110" s="68">
        <f>IF(ISNA(VLOOKUP($A110,'Max Howard Tan handicap'!$C$2:$C$24,1,FALSE)),0,VLOOKUP($A110,'Max Howard Tan handicap'!$C$2:$I$24,7,FALSE))</f>
        <v>0</v>
      </c>
      <c r="L110" s="95">
        <f>IF(ISNA(VLOOKUP($A110,parkrun!$B$2:$H$42,1,FALSE)),0,VLOOKUP($A110,parkrun!$B$2:$H$42,7,FALSE))</f>
        <v>14.63</v>
      </c>
      <c r="M110" s="69">
        <f t="shared" si="9"/>
        <v>19.510000000000002</v>
      </c>
      <c r="N110" s="77">
        <f t="shared" si="10"/>
        <v>2</v>
      </c>
      <c r="O110" s="70">
        <f t="shared" si="11"/>
        <v>0</v>
      </c>
      <c r="P110" s="70">
        <f t="shared" si="12"/>
        <v>19.510000000000002</v>
      </c>
      <c r="Q110" s="25">
        <f t="shared" si="13"/>
        <v>106</v>
      </c>
      <c r="R110" s="26">
        <f t="shared" si="14"/>
        <v>106</v>
      </c>
      <c r="T110" s="148">
        <v>29137</v>
      </c>
      <c r="V110" s="47"/>
    </row>
    <row r="111" spans="1:22" x14ac:dyDescent="0.2">
      <c r="A111" s="48" t="s">
        <v>483</v>
      </c>
      <c r="B111" s="88" t="s">
        <v>33</v>
      </c>
      <c r="C111" s="67">
        <f>IF(ISNA(VLOOKUP($A111,'5M''s'!$D$2:$D$43,1,FALSE)),0,VLOOKUP($A111,'5M''s'!$D$2:$E$43,2,FALSE))</f>
        <v>0</v>
      </c>
      <c r="D111" s="95">
        <f>IF(ISNA(VLOOKUP($A111,'Mile handicap'!$C$2:$C$50,1,FALSE)),0,VLOOKUP($A111,'Mile handicap'!$C$2:$I$50,7,FALSE))</f>
        <v>0</v>
      </c>
      <c r="E111" s="68">
        <f>IF(ISNA(VLOOKUP($A111,'3000m handicap'!$C$2:$C$52,1,FALSE)),0,VLOOKUP($A111,'3000m handicap'!$C$2:$I$52,7,FALSE))</f>
        <v>0</v>
      </c>
      <c r="F111" s="68">
        <f>IF(ISNA(VLOOKUP($A111,'5000m handicap'!$C$2:$C$45,1,FALSE)),0,VLOOKUP($A111,'5000m handicap'!$C$2:$I$45,7,FALSE))</f>
        <v>0</v>
      </c>
      <c r="G111" s="68">
        <f>IF(ISNA(VLOOKUP($A111,'Peter Moor 2000m'!$C$2:$C$46,1,FALSE)),0,VLOOKUP($A111,'Peter Moor 2000m'!$C$2:$I$46,7,FALSE))</f>
        <v>0</v>
      </c>
      <c r="H111" s="68">
        <f>IF(ISNA(VLOOKUP($A111,'2 Bridges Relay'!$E$2:$E$31,1,FALSE)),0,VLOOKUP($A111,'2 Bridges Relay'!$E$2:$G$31,3,FALSE))</f>
        <v>0</v>
      </c>
      <c r="I111" s="68">
        <f>IF(ISNA(VLOOKUP($A111,'10 km'!$B$2:$B$42,1,FALSE)),0,VLOOKUP($A111,'10 km'!$B$2:$D$42,3,FALSE))</f>
        <v>0</v>
      </c>
      <c r="J111" s="68">
        <f>IF(ISNA(VLOOKUP($A111,'KL handicap'!$C$2:$C$26,1,FALSE)),0,VLOOKUP($A111,'KL handicap'!$C$2:$I$26,7,FALSE))</f>
        <v>0</v>
      </c>
      <c r="K111" s="68">
        <f>IF(ISNA(VLOOKUP($A111,'Max Howard Tan handicap'!$C$2:$C$24,1,FALSE)),0,VLOOKUP($A111,'Max Howard Tan handicap'!$C$2:$I$24,7,FALSE))</f>
        <v>0</v>
      </c>
      <c r="L111" s="95">
        <f>IF(ISNA(VLOOKUP($A111,parkrun!$B$2:$H$42,1,FALSE)),0,VLOOKUP($A111,parkrun!$B$2:$H$42,7,FALSE))</f>
        <v>12.2</v>
      </c>
      <c r="M111" s="69">
        <f t="shared" si="9"/>
        <v>12.2</v>
      </c>
      <c r="N111" s="77">
        <f t="shared" si="10"/>
        <v>1</v>
      </c>
      <c r="O111" s="70">
        <f t="shared" si="11"/>
        <v>0</v>
      </c>
      <c r="P111" s="70">
        <f t="shared" si="12"/>
        <v>12.2</v>
      </c>
      <c r="Q111" s="25">
        <f t="shared" si="13"/>
        <v>107</v>
      </c>
      <c r="R111" s="26">
        <f t="shared" si="14"/>
        <v>107</v>
      </c>
      <c r="T111" s="148">
        <v>27166</v>
      </c>
      <c r="V111" s="47"/>
    </row>
    <row r="112" spans="1:22" x14ac:dyDescent="0.2">
      <c r="A112" s="48" t="s">
        <v>160</v>
      </c>
      <c r="B112" s="88" t="s">
        <v>33</v>
      </c>
      <c r="C112" s="67">
        <f>IF(ISNA(VLOOKUP($A112,'5M''s'!$D$2:$D$43,1,FALSE)),0,VLOOKUP($A112,'5M''s'!$D$2:$E$43,2,FALSE))</f>
        <v>0</v>
      </c>
      <c r="D112" s="95">
        <f>IF(ISNA(VLOOKUP($A112,'Mile handicap'!$C$2:$C$50,1,FALSE)),0,VLOOKUP($A112,'Mile handicap'!$C$2:$I$50,7,FALSE))</f>
        <v>0</v>
      </c>
      <c r="E112" s="68">
        <f>IF(ISNA(VLOOKUP($A112,'3000m handicap'!$C$2:$C$52,1,FALSE)),0,VLOOKUP($A112,'3000m handicap'!$C$2:$I$52,7,FALSE))</f>
        <v>0</v>
      </c>
      <c r="F112" s="68">
        <f>IF(ISNA(VLOOKUP($A112,'5000m handicap'!$C$2:$C$45,1,FALSE)),0,VLOOKUP($A112,'5000m handicap'!$C$2:$I$45,7,FALSE))</f>
        <v>0</v>
      </c>
      <c r="G112" s="68">
        <f>IF(ISNA(VLOOKUP($A112,'Peter Moor 2000m'!$C$2:$C$46,1,FALSE)),0,VLOOKUP($A112,'Peter Moor 2000m'!$C$2:$I$46,7,FALSE))</f>
        <v>0</v>
      </c>
      <c r="H112" s="68">
        <f>IF(ISNA(VLOOKUP($A112,'2 Bridges Relay'!$E$2:$E$31,1,FALSE)),0,VLOOKUP($A112,'2 Bridges Relay'!$E$2:$G$31,3,FALSE))</f>
        <v>0</v>
      </c>
      <c r="I112" s="68">
        <f>IF(ISNA(VLOOKUP($A112,'10 km'!$B$2:$B$42,1,FALSE)),0,VLOOKUP($A112,'10 km'!$B$2:$D$42,3,FALSE))</f>
        <v>0</v>
      </c>
      <c r="J112" s="68">
        <f>IF(ISNA(VLOOKUP($A112,'KL handicap'!$C$2:$C$26,1,FALSE)),0,VLOOKUP($A112,'KL handicap'!$C$2:$I$26,7,FALSE))</f>
        <v>0</v>
      </c>
      <c r="K112" s="68">
        <f>IF(ISNA(VLOOKUP($A112,'Max Howard Tan handicap'!$C$2:$C$24,1,FALSE)),0,VLOOKUP($A112,'Max Howard Tan handicap'!$C$2:$I$24,7,FALSE))</f>
        <v>0</v>
      </c>
      <c r="L112" s="95">
        <f>IF(ISNA(VLOOKUP($A112,parkrun!$B$2:$H$42,1,FALSE)),0,VLOOKUP($A112,parkrun!$B$2:$H$42,7,FALSE))</f>
        <v>9.76</v>
      </c>
      <c r="M112" s="69">
        <f t="shared" si="9"/>
        <v>9.76</v>
      </c>
      <c r="N112" s="77">
        <f t="shared" si="10"/>
        <v>1</v>
      </c>
      <c r="O112" s="70">
        <f t="shared" si="11"/>
        <v>0</v>
      </c>
      <c r="P112" s="70">
        <f t="shared" si="12"/>
        <v>9.76</v>
      </c>
      <c r="Q112" s="25">
        <f t="shared" si="13"/>
        <v>108</v>
      </c>
      <c r="R112" s="26">
        <f t="shared" si="14"/>
        <v>108</v>
      </c>
      <c r="T112" s="148">
        <v>28674</v>
      </c>
      <c r="V112" s="47"/>
    </row>
    <row r="113" spans="1:22" x14ac:dyDescent="0.2">
      <c r="A113" s="48" t="s">
        <v>360</v>
      </c>
      <c r="B113" s="88" t="s">
        <v>32</v>
      </c>
      <c r="C113" s="67">
        <f>IF(ISNA(VLOOKUP($A113,'5M''s'!$D$2:$D$43,1,FALSE)),0,VLOOKUP($A113,'5M''s'!$D$2:$E$43,2,FALSE))</f>
        <v>0</v>
      </c>
      <c r="D113" s="95">
        <f>IF(ISNA(VLOOKUP($A113,'Mile handicap'!$C$2:$C$50,1,FALSE)),0,VLOOKUP($A113,'Mile handicap'!$C$2:$I$50,7,FALSE))</f>
        <v>0</v>
      </c>
      <c r="E113" s="68">
        <f>IF(ISNA(VLOOKUP($A113,'3000m handicap'!$C$2:$C$52,1,FALSE)),0,VLOOKUP($A113,'3000m handicap'!$C$2:$I$52,7,FALSE))</f>
        <v>0</v>
      </c>
      <c r="F113" s="68">
        <f>IF(ISNA(VLOOKUP($A113,'5000m handicap'!$C$2:$C$45,1,FALSE)),0,VLOOKUP($A113,'5000m handicap'!$C$2:$I$45,7,FALSE))</f>
        <v>0</v>
      </c>
      <c r="G113" s="68">
        <f>IF(ISNA(VLOOKUP($A113,'Peter Moor 2000m'!$C$2:$C$46,1,FALSE)),0,VLOOKUP($A113,'Peter Moor 2000m'!$C$2:$I$46,7,FALSE))</f>
        <v>0</v>
      </c>
      <c r="H113" s="68">
        <f>IF(ISNA(VLOOKUP($A113,'2 Bridges Relay'!$E$2:$E$31,1,FALSE)),0,VLOOKUP($A113,'2 Bridges Relay'!$E$2:$G$31,3,FALSE))</f>
        <v>0</v>
      </c>
      <c r="I113" s="68">
        <f>IF(ISNA(VLOOKUP($A113,'10 km'!$B$2:$B$42,1,FALSE)),0,VLOOKUP($A113,'10 km'!$B$2:$D$42,3,FALSE))</f>
        <v>7.32</v>
      </c>
      <c r="J113" s="68">
        <f>IF(ISNA(VLOOKUP($A113,'KL handicap'!$C$2:$C$26,1,FALSE)),0,VLOOKUP($A113,'KL handicap'!$C$2:$I$26,7,FALSE))</f>
        <v>0</v>
      </c>
      <c r="K113" s="68">
        <f>IF(ISNA(VLOOKUP($A113,'Max Howard Tan handicap'!$C$2:$C$24,1,FALSE)),0,VLOOKUP($A113,'Max Howard Tan handicap'!$C$2:$I$24,7,FALSE))</f>
        <v>0</v>
      </c>
      <c r="L113" s="95">
        <f>IF(ISNA(VLOOKUP($A113,parkrun!$B$2:$H$42,1,FALSE)),0,VLOOKUP($A113,parkrun!$B$2:$H$42,7,FALSE))</f>
        <v>0</v>
      </c>
      <c r="M113" s="69">
        <f t="shared" si="9"/>
        <v>7.32</v>
      </c>
      <c r="N113" s="77">
        <f t="shared" si="10"/>
        <v>1</v>
      </c>
      <c r="O113" s="70">
        <f t="shared" si="11"/>
        <v>0</v>
      </c>
      <c r="P113" s="70">
        <f t="shared" si="12"/>
        <v>7.32</v>
      </c>
      <c r="Q113" s="25">
        <f t="shared" si="13"/>
        <v>109</v>
      </c>
      <c r="R113" s="26">
        <f t="shared" si="14"/>
        <v>109</v>
      </c>
      <c r="T113" s="148">
        <v>22423</v>
      </c>
      <c r="V113" s="47"/>
    </row>
    <row r="114" spans="1:22" x14ac:dyDescent="0.2">
      <c r="A114" s="48" t="s">
        <v>107</v>
      </c>
      <c r="B114" s="88" t="s">
        <v>32</v>
      </c>
      <c r="C114" s="67">
        <f>IF(ISNA(VLOOKUP($A114,'5M''s'!$D$2:$D$43,1,FALSE)),0,VLOOKUP($A114,'5M''s'!$D$2:$E$43,2,FALSE))</f>
        <v>0</v>
      </c>
      <c r="D114" s="95">
        <f>IF(ISNA(VLOOKUP($A114,'Mile handicap'!$C$2:$C$50,1,FALSE)),0,VLOOKUP($A114,'Mile handicap'!$C$2:$I$50,7,FALSE))</f>
        <v>0</v>
      </c>
      <c r="E114" s="68">
        <f>IF(ISNA(VLOOKUP($A114,'3000m handicap'!$C$2:$C$52,1,FALSE)),0,VLOOKUP($A114,'3000m handicap'!$C$2:$I$52,7,FALSE))</f>
        <v>0</v>
      </c>
      <c r="F114" s="68">
        <f>IF(ISNA(VLOOKUP($A114,'5000m handicap'!$C$2:$C$45,1,FALSE)),0,VLOOKUP($A114,'5000m handicap'!$C$2:$I$45,7,FALSE))</f>
        <v>0</v>
      </c>
      <c r="G114" s="68">
        <f>IF(ISNA(VLOOKUP($A114,'Peter Moor 2000m'!$C$2:$C$46,1,FALSE)),0,VLOOKUP($A114,'Peter Moor 2000m'!$C$2:$I$46,7,FALSE))</f>
        <v>0</v>
      </c>
      <c r="H114" s="68">
        <f>IF(ISNA(VLOOKUP($A114,'2 Bridges Relay'!$E$2:$E$31,1,FALSE)),0,VLOOKUP($A114,'2 Bridges Relay'!$E$2:$G$31,3,FALSE))</f>
        <v>0</v>
      </c>
      <c r="I114" s="68">
        <f>IF(ISNA(VLOOKUP($A114,'10 km'!$B$2:$B$42,1,FALSE)),0,VLOOKUP($A114,'10 km'!$B$2:$D$42,3,FALSE))</f>
        <v>0</v>
      </c>
      <c r="J114" s="68">
        <f>IF(ISNA(VLOOKUP($A114,'KL handicap'!$C$2:$C$26,1,FALSE)),0,VLOOKUP($A114,'KL handicap'!$C$2:$I$26,7,FALSE))</f>
        <v>0</v>
      </c>
      <c r="K114" s="68">
        <f>IF(ISNA(VLOOKUP($A114,'Max Howard Tan handicap'!$C$2:$C$24,1,FALSE)),0,VLOOKUP($A114,'Max Howard Tan handicap'!$C$2:$I$24,7,FALSE))</f>
        <v>0</v>
      </c>
      <c r="L114" s="95">
        <f>IF(ISNA(VLOOKUP($A114,parkrun!$B$2:$H$42,1,FALSE)),0,VLOOKUP($A114,parkrun!$B$2:$H$42,7,FALSE))</f>
        <v>7.32</v>
      </c>
      <c r="M114" s="69">
        <f t="shared" si="9"/>
        <v>7.32</v>
      </c>
      <c r="N114" s="77">
        <f t="shared" si="10"/>
        <v>1</v>
      </c>
      <c r="O114" s="70">
        <f t="shared" si="11"/>
        <v>0</v>
      </c>
      <c r="P114" s="70">
        <f t="shared" si="12"/>
        <v>7.32</v>
      </c>
      <c r="Q114" s="25">
        <f t="shared" si="13"/>
        <v>109</v>
      </c>
      <c r="R114" s="26">
        <f t="shared" si="14"/>
        <v>109</v>
      </c>
      <c r="T114" s="148">
        <v>27353</v>
      </c>
      <c r="V114" s="47"/>
    </row>
    <row r="115" spans="1:22" x14ac:dyDescent="0.2">
      <c r="A115" s="48" t="s">
        <v>110</v>
      </c>
      <c r="B115" s="88" t="s">
        <v>32</v>
      </c>
      <c r="C115" s="67">
        <f>IF(ISNA(VLOOKUP($A115,'5M''s'!$D$2:$D$43,1,FALSE)),0,VLOOKUP($A115,'5M''s'!$D$2:$E$43,2,FALSE))</f>
        <v>0</v>
      </c>
      <c r="D115" s="95">
        <f>IF(ISNA(VLOOKUP($A115,'Mile handicap'!$C$2:$C$50,1,FALSE)),0,VLOOKUP($A115,'Mile handicap'!$C$2:$I$50,7,FALSE))</f>
        <v>0</v>
      </c>
      <c r="E115" s="68">
        <f>IF(ISNA(VLOOKUP($A115,'3000m handicap'!$C$2:$C$52,1,FALSE)),0,VLOOKUP($A115,'3000m handicap'!$C$2:$I$52,7,FALSE))</f>
        <v>0</v>
      </c>
      <c r="F115" s="68">
        <f>IF(ISNA(VLOOKUP($A115,'5000m handicap'!$C$2:$C$45,1,FALSE)),0,VLOOKUP($A115,'5000m handicap'!$C$2:$I$45,7,FALSE))</f>
        <v>0</v>
      </c>
      <c r="G115" s="68">
        <f>IF(ISNA(VLOOKUP($A115,'Peter Moor 2000m'!$C$2:$C$46,1,FALSE)),0,VLOOKUP($A115,'Peter Moor 2000m'!$C$2:$I$46,7,FALSE))</f>
        <v>0</v>
      </c>
      <c r="H115" s="68">
        <f>IF(ISNA(VLOOKUP($A115,'2 Bridges Relay'!$E$2:$E$31,1,FALSE)),0,VLOOKUP($A115,'2 Bridges Relay'!$E$2:$G$31,3,FALSE))</f>
        <v>0</v>
      </c>
      <c r="I115" s="68">
        <f>IF(ISNA(VLOOKUP($A115,'10 km'!$B$2:$B$42,1,FALSE)),0,VLOOKUP($A115,'10 km'!$B$2:$D$42,3,FALSE))</f>
        <v>2.44</v>
      </c>
      <c r="J115" s="68">
        <f>IF(ISNA(VLOOKUP($A115,'KL handicap'!$C$2:$C$26,1,FALSE)),0,VLOOKUP($A115,'KL handicap'!$C$2:$I$26,7,FALSE))</f>
        <v>0</v>
      </c>
      <c r="K115" s="68">
        <f>IF(ISNA(VLOOKUP($A115,'Max Howard Tan handicap'!$C$2:$C$24,1,FALSE)),0,VLOOKUP($A115,'Max Howard Tan handicap'!$C$2:$I$24,7,FALSE))</f>
        <v>0</v>
      </c>
      <c r="L115" s="95">
        <f>IF(ISNA(VLOOKUP($A115,parkrun!$B$2:$H$42,1,FALSE)),0,VLOOKUP($A115,parkrun!$B$2:$H$42,7,FALSE))</f>
        <v>0</v>
      </c>
      <c r="M115" s="69">
        <f t="shared" si="9"/>
        <v>2.44</v>
      </c>
      <c r="N115" s="77">
        <f t="shared" si="10"/>
        <v>1</v>
      </c>
      <c r="O115" s="70">
        <f t="shared" si="11"/>
        <v>0</v>
      </c>
      <c r="P115" s="70">
        <f t="shared" si="12"/>
        <v>2.44</v>
      </c>
      <c r="Q115" s="25">
        <f t="shared" si="13"/>
        <v>111</v>
      </c>
      <c r="R115" s="26">
        <f t="shared" si="14"/>
        <v>111</v>
      </c>
      <c r="T115" s="148">
        <v>28958</v>
      </c>
      <c r="V115" s="47"/>
    </row>
    <row r="116" spans="1:22" x14ac:dyDescent="0.2">
      <c r="A116" s="48" t="s">
        <v>305</v>
      </c>
      <c r="B116" s="88" t="s">
        <v>32</v>
      </c>
      <c r="C116" s="67">
        <f>IF(ISNA(VLOOKUP($A116,'5M''s'!$D$2:$D$43,1,FALSE)),0,VLOOKUP($A116,'5M''s'!$D$2:$E$43,2,FALSE))</f>
        <v>0</v>
      </c>
      <c r="D116" s="95">
        <f>IF(ISNA(VLOOKUP($A116,'Mile handicap'!$C$2:$C$50,1,FALSE)),0,VLOOKUP($A116,'Mile handicap'!$C$2:$I$50,7,FALSE))</f>
        <v>0</v>
      </c>
      <c r="E116" s="68">
        <f>IF(ISNA(VLOOKUP($A116,'3000m handicap'!$C$2:$C$52,1,FALSE)),0,VLOOKUP($A116,'3000m handicap'!$C$2:$I$52,7,FALSE))</f>
        <v>0</v>
      </c>
      <c r="F116" s="68">
        <f>IF(ISNA(VLOOKUP($A116,'5000m handicap'!$C$2:$C$45,1,FALSE)),0,VLOOKUP($A116,'5000m handicap'!$C$2:$I$45,7,FALSE))</f>
        <v>0</v>
      </c>
      <c r="G116" s="68">
        <f>IF(ISNA(VLOOKUP($A116,'Peter Moor 2000m'!$C$2:$C$46,1,FALSE)),0,VLOOKUP($A116,'Peter Moor 2000m'!$C$2:$I$46,7,FALSE))</f>
        <v>0</v>
      </c>
      <c r="H116" s="68">
        <f>IF(ISNA(VLOOKUP($A116,'2 Bridges Relay'!$E$2:$E$31,1,FALSE)),0,VLOOKUP($A116,'2 Bridges Relay'!$E$2:$G$31,3,FALSE))</f>
        <v>0</v>
      </c>
      <c r="I116" s="68">
        <f>IF(ISNA(VLOOKUP($A116,'10 km'!$B$2:$B$42,1,FALSE)),0,VLOOKUP($A116,'10 km'!$B$2:$D$42,3,FALSE))</f>
        <v>0</v>
      </c>
      <c r="J116" s="68">
        <f>IF(ISNA(VLOOKUP($A116,'KL handicap'!$C$2:$C$26,1,FALSE)),0,VLOOKUP($A116,'KL handicap'!$C$2:$I$26,7,FALSE))</f>
        <v>0</v>
      </c>
      <c r="K116" s="68">
        <f>IF(ISNA(VLOOKUP($A116,'Max Howard Tan handicap'!$C$2:$C$24,1,FALSE)),0,VLOOKUP($A116,'Max Howard Tan handicap'!$C$2:$I$24,7,FALSE))</f>
        <v>0</v>
      </c>
      <c r="L116" s="95">
        <f>IF(ISNA(VLOOKUP($A116,parkrun!$B$2:$H$42,1,FALSE)),0,VLOOKUP($A116,parkrun!$B$2:$H$42,7,FALSE))</f>
        <v>0</v>
      </c>
      <c r="M116" s="69">
        <f t="shared" si="9"/>
        <v>0</v>
      </c>
      <c r="N116" s="77">
        <f t="shared" si="10"/>
        <v>0</v>
      </c>
      <c r="O116" s="70">
        <f t="shared" si="11"/>
        <v>0</v>
      </c>
      <c r="P116" s="70">
        <f t="shared" si="12"/>
        <v>0</v>
      </c>
      <c r="Q116" s="25">
        <f t="shared" si="13"/>
        <v>112</v>
      </c>
      <c r="R116" s="26">
        <f t="shared" si="14"/>
        <v>112</v>
      </c>
      <c r="T116" s="148">
        <v>24540</v>
      </c>
      <c r="V116" s="47"/>
    </row>
    <row r="117" spans="1:22" x14ac:dyDescent="0.2">
      <c r="A117" s="48" t="s">
        <v>336</v>
      </c>
      <c r="B117" s="88" t="s">
        <v>33</v>
      </c>
      <c r="C117" s="67">
        <f>IF(ISNA(VLOOKUP($A117,'5M''s'!$D$2:$D$43,1,FALSE)),0,VLOOKUP($A117,'5M''s'!$D$2:$E$43,2,FALSE))</f>
        <v>0</v>
      </c>
      <c r="D117" s="95">
        <f>IF(ISNA(VLOOKUP($A117,'Mile handicap'!$C$2:$C$50,1,FALSE)),0,VLOOKUP($A117,'Mile handicap'!$C$2:$I$50,7,FALSE))</f>
        <v>0</v>
      </c>
      <c r="E117" s="68">
        <f>IF(ISNA(VLOOKUP($A117,'3000m handicap'!$C$2:$C$52,1,FALSE)),0,VLOOKUP($A117,'3000m handicap'!$C$2:$I$52,7,FALSE))</f>
        <v>0</v>
      </c>
      <c r="F117" s="68">
        <f>IF(ISNA(VLOOKUP($A117,'5000m handicap'!$C$2:$C$45,1,FALSE)),0,VLOOKUP($A117,'5000m handicap'!$C$2:$I$45,7,FALSE))</f>
        <v>0</v>
      </c>
      <c r="G117" s="68">
        <f>IF(ISNA(VLOOKUP($A117,'Peter Moor 2000m'!$C$2:$C$46,1,FALSE)),0,VLOOKUP($A117,'Peter Moor 2000m'!$C$2:$I$46,7,FALSE))</f>
        <v>0</v>
      </c>
      <c r="H117" s="68">
        <f>IF(ISNA(VLOOKUP($A117,'2 Bridges Relay'!$E$2:$E$31,1,FALSE)),0,VLOOKUP($A117,'2 Bridges Relay'!$E$2:$G$31,3,FALSE))</f>
        <v>0</v>
      </c>
      <c r="I117" s="68">
        <f>IF(ISNA(VLOOKUP($A117,'10 km'!$B$2:$B$42,1,FALSE)),0,VLOOKUP($A117,'10 km'!$B$2:$D$42,3,FALSE))</f>
        <v>0</v>
      </c>
      <c r="J117" s="68">
        <f>IF(ISNA(VLOOKUP($A117,'KL handicap'!$C$2:$C$26,1,FALSE)),0,VLOOKUP($A117,'KL handicap'!$C$2:$I$26,7,FALSE))</f>
        <v>0</v>
      </c>
      <c r="K117" s="68">
        <f>IF(ISNA(VLOOKUP($A117,'Max Howard Tan handicap'!$C$2:$C$24,1,FALSE)),0,VLOOKUP($A117,'Max Howard Tan handicap'!$C$2:$I$24,7,FALSE))</f>
        <v>0</v>
      </c>
      <c r="L117" s="95">
        <f>IF(ISNA(VLOOKUP($A117,parkrun!$B$2:$H$42,1,FALSE)),0,VLOOKUP($A117,parkrun!$B$2:$H$42,7,FALSE))</f>
        <v>0</v>
      </c>
      <c r="M117" s="69">
        <f t="shared" si="9"/>
        <v>0</v>
      </c>
      <c r="N117" s="77">
        <f t="shared" si="10"/>
        <v>0</v>
      </c>
      <c r="O117" s="70">
        <f t="shared" si="11"/>
        <v>0</v>
      </c>
      <c r="P117" s="70">
        <f t="shared" si="12"/>
        <v>0</v>
      </c>
      <c r="Q117" s="25">
        <f t="shared" si="13"/>
        <v>112</v>
      </c>
      <c r="R117" s="26">
        <f t="shared" si="14"/>
        <v>112</v>
      </c>
      <c r="T117" s="148">
        <v>25986</v>
      </c>
      <c r="V117" s="47"/>
    </row>
    <row r="118" spans="1:22" x14ac:dyDescent="0.2">
      <c r="A118" s="48" t="s">
        <v>487</v>
      </c>
      <c r="B118" s="88" t="s">
        <v>33</v>
      </c>
      <c r="C118" s="67">
        <f>IF(ISNA(VLOOKUP($A118,'5M''s'!$D$2:$D$43,1,FALSE)),0,VLOOKUP($A118,'5M''s'!$D$2:$E$43,2,FALSE))</f>
        <v>0</v>
      </c>
      <c r="D118" s="95">
        <f>IF(ISNA(VLOOKUP($A118,'Mile handicap'!$C$2:$C$50,1,FALSE)),0,VLOOKUP($A118,'Mile handicap'!$C$2:$I$50,7,FALSE))</f>
        <v>0</v>
      </c>
      <c r="E118" s="68">
        <f>IF(ISNA(VLOOKUP($A118,'3000m handicap'!$C$2:$C$52,1,FALSE)),0,VLOOKUP($A118,'3000m handicap'!$C$2:$I$52,7,FALSE))</f>
        <v>0</v>
      </c>
      <c r="F118" s="68">
        <f>IF(ISNA(VLOOKUP($A118,'5000m handicap'!$C$2:$C$45,1,FALSE)),0,VLOOKUP($A118,'5000m handicap'!$C$2:$I$45,7,FALSE))</f>
        <v>0</v>
      </c>
      <c r="G118" s="68">
        <f>IF(ISNA(VLOOKUP($A118,'Peter Moor 2000m'!$C$2:$C$46,1,FALSE)),0,VLOOKUP($A118,'Peter Moor 2000m'!$C$2:$I$46,7,FALSE))</f>
        <v>0</v>
      </c>
      <c r="H118" s="68">
        <f>IF(ISNA(VLOOKUP($A118,'2 Bridges Relay'!$E$2:$E$31,1,FALSE)),0,VLOOKUP($A118,'2 Bridges Relay'!$E$2:$G$31,3,FALSE))</f>
        <v>0</v>
      </c>
      <c r="I118" s="68">
        <f>IF(ISNA(VLOOKUP($A118,'10 km'!$B$2:$B$42,1,FALSE)),0,VLOOKUP($A118,'10 km'!$B$2:$D$42,3,FALSE))</f>
        <v>0</v>
      </c>
      <c r="J118" s="68">
        <f>IF(ISNA(VLOOKUP($A118,'KL handicap'!$C$2:$C$26,1,FALSE)),0,VLOOKUP($A118,'KL handicap'!$C$2:$I$26,7,FALSE))</f>
        <v>0</v>
      </c>
      <c r="K118" s="68">
        <f>IF(ISNA(VLOOKUP($A118,'Max Howard Tan handicap'!$C$2:$C$24,1,FALSE)),0,VLOOKUP($A118,'Max Howard Tan handicap'!$C$2:$I$24,7,FALSE))</f>
        <v>0</v>
      </c>
      <c r="L118" s="95">
        <f>IF(ISNA(VLOOKUP($A118,parkrun!$B$2:$H$42,1,FALSE)),0,VLOOKUP($A118,parkrun!$B$2:$H$42,7,FALSE))</f>
        <v>0</v>
      </c>
      <c r="M118" s="69">
        <f t="shared" si="9"/>
        <v>0</v>
      </c>
      <c r="N118" s="77">
        <f t="shared" si="10"/>
        <v>0</v>
      </c>
      <c r="O118" s="70">
        <f t="shared" si="11"/>
        <v>0</v>
      </c>
      <c r="P118" s="70">
        <f t="shared" si="12"/>
        <v>0</v>
      </c>
      <c r="Q118" s="25">
        <f t="shared" si="13"/>
        <v>112</v>
      </c>
      <c r="R118" s="26">
        <f t="shared" si="14"/>
        <v>112</v>
      </c>
      <c r="T118" s="148">
        <v>26736</v>
      </c>
      <c r="V118" s="47"/>
    </row>
    <row r="119" spans="1:22" x14ac:dyDescent="0.2">
      <c r="A119" s="48" t="s">
        <v>112</v>
      </c>
      <c r="B119" s="88" t="s">
        <v>32</v>
      </c>
      <c r="C119" s="67">
        <f>IF(ISNA(VLOOKUP($A119,'5M''s'!$D$2:$D$43,1,FALSE)),0,VLOOKUP($A119,'5M''s'!$D$2:$E$43,2,FALSE))</f>
        <v>0</v>
      </c>
      <c r="D119" s="95">
        <f>IF(ISNA(VLOOKUP($A119,'Mile handicap'!$C$2:$C$50,1,FALSE)),0,VLOOKUP($A119,'Mile handicap'!$C$2:$I$50,7,FALSE))</f>
        <v>0</v>
      </c>
      <c r="E119" s="68">
        <f>IF(ISNA(VLOOKUP($A119,'3000m handicap'!$C$2:$C$52,1,FALSE)),0,VLOOKUP($A119,'3000m handicap'!$C$2:$I$52,7,FALSE))</f>
        <v>0</v>
      </c>
      <c r="F119" s="68">
        <f>IF(ISNA(VLOOKUP($A119,'5000m handicap'!$C$2:$C$45,1,FALSE)),0,VLOOKUP($A119,'5000m handicap'!$C$2:$I$45,7,FALSE))</f>
        <v>0</v>
      </c>
      <c r="G119" s="68">
        <f>IF(ISNA(VLOOKUP($A119,'Peter Moor 2000m'!$C$2:$C$46,1,FALSE)),0,VLOOKUP($A119,'Peter Moor 2000m'!$C$2:$I$46,7,FALSE))</f>
        <v>0</v>
      </c>
      <c r="H119" s="68">
        <f>IF(ISNA(VLOOKUP($A119,'2 Bridges Relay'!$E$2:$E$31,1,FALSE)),0,VLOOKUP($A119,'2 Bridges Relay'!$E$2:$G$31,3,FALSE))</f>
        <v>0</v>
      </c>
      <c r="I119" s="68">
        <f>IF(ISNA(VLOOKUP($A119,'10 km'!$B$2:$B$42,1,FALSE)),0,VLOOKUP($A119,'10 km'!$B$2:$D$42,3,FALSE))</f>
        <v>0</v>
      </c>
      <c r="J119" s="68">
        <f>IF(ISNA(VLOOKUP($A119,'KL handicap'!$C$2:$C$26,1,FALSE)),0,VLOOKUP($A119,'KL handicap'!$C$2:$I$26,7,FALSE))</f>
        <v>0</v>
      </c>
      <c r="K119" s="68">
        <f>IF(ISNA(VLOOKUP($A119,'Max Howard Tan handicap'!$C$2:$C$24,1,FALSE)),0,VLOOKUP($A119,'Max Howard Tan handicap'!$C$2:$I$24,7,FALSE))</f>
        <v>0</v>
      </c>
      <c r="L119" s="95">
        <f>IF(ISNA(VLOOKUP($A119,parkrun!$B$2:$H$42,1,FALSE)),0,VLOOKUP($A119,parkrun!$B$2:$H$42,7,FALSE))</f>
        <v>0</v>
      </c>
      <c r="M119" s="69">
        <f t="shared" si="9"/>
        <v>0</v>
      </c>
      <c r="N119" s="77">
        <f t="shared" si="10"/>
        <v>0</v>
      </c>
      <c r="O119" s="70">
        <f t="shared" si="11"/>
        <v>0</v>
      </c>
      <c r="P119" s="70">
        <f t="shared" si="12"/>
        <v>0</v>
      </c>
      <c r="Q119" s="25">
        <f t="shared" si="13"/>
        <v>112</v>
      </c>
      <c r="R119" s="26">
        <f t="shared" si="14"/>
        <v>112</v>
      </c>
      <c r="T119" s="148">
        <v>28057</v>
      </c>
      <c r="V119" s="47"/>
    </row>
    <row r="120" spans="1:22" x14ac:dyDescent="0.2">
      <c r="A120" s="48" t="s">
        <v>54</v>
      </c>
      <c r="B120" s="88" t="s">
        <v>32</v>
      </c>
      <c r="C120" s="67">
        <f>IF(ISNA(VLOOKUP($A120,'5M''s'!$D$2:$D$43,1,FALSE)),0,VLOOKUP($A120,'5M''s'!$D$2:$E$43,2,FALSE))</f>
        <v>0</v>
      </c>
      <c r="D120" s="95">
        <f>IF(ISNA(VLOOKUP($A120,'Mile handicap'!$C$2:$C$50,1,FALSE)),0,VLOOKUP($A120,'Mile handicap'!$C$2:$I$50,7,FALSE))</f>
        <v>0</v>
      </c>
      <c r="E120" s="68">
        <f>IF(ISNA(VLOOKUP($A120,'3000m handicap'!$C$2:$C$52,1,FALSE)),0,VLOOKUP($A120,'3000m handicap'!$C$2:$I$52,7,FALSE))</f>
        <v>0</v>
      </c>
      <c r="F120" s="68">
        <f>IF(ISNA(VLOOKUP($A120,'5000m handicap'!$C$2:$C$45,1,FALSE)),0,VLOOKUP($A120,'5000m handicap'!$C$2:$I$45,7,FALSE))</f>
        <v>0</v>
      </c>
      <c r="G120" s="68">
        <f>IF(ISNA(VLOOKUP($A120,'Peter Moor 2000m'!$C$2:$C$46,1,FALSE)),0,VLOOKUP($A120,'Peter Moor 2000m'!$C$2:$I$46,7,FALSE))</f>
        <v>0</v>
      </c>
      <c r="H120" s="68">
        <f>IF(ISNA(VLOOKUP($A120,'2 Bridges Relay'!$E$2:$E$31,1,FALSE)),0,VLOOKUP($A120,'2 Bridges Relay'!$E$2:$G$31,3,FALSE))</f>
        <v>0</v>
      </c>
      <c r="I120" s="68">
        <f>IF(ISNA(VLOOKUP($A120,'10 km'!$B$2:$B$42,1,FALSE)),0,VLOOKUP($A120,'10 km'!$B$2:$D$42,3,FALSE))</f>
        <v>0</v>
      </c>
      <c r="J120" s="68">
        <f>IF(ISNA(VLOOKUP($A120,'KL handicap'!$C$2:$C$26,1,FALSE)),0,VLOOKUP($A120,'KL handicap'!$C$2:$I$26,7,FALSE))</f>
        <v>0</v>
      </c>
      <c r="K120" s="68">
        <f>IF(ISNA(VLOOKUP($A120,'Max Howard Tan handicap'!$C$2:$C$24,1,FALSE)),0,VLOOKUP($A120,'Max Howard Tan handicap'!$C$2:$I$24,7,FALSE))</f>
        <v>0</v>
      </c>
      <c r="L120" s="95">
        <f>IF(ISNA(VLOOKUP($A120,parkrun!$B$2:$H$42,1,FALSE)),0,VLOOKUP($A120,parkrun!$B$2:$H$42,7,FALSE))</f>
        <v>0</v>
      </c>
      <c r="M120" s="69">
        <f t="shared" si="9"/>
        <v>0</v>
      </c>
      <c r="N120" s="77">
        <f t="shared" si="10"/>
        <v>0</v>
      </c>
      <c r="O120" s="70">
        <f t="shared" si="11"/>
        <v>0</v>
      </c>
      <c r="P120" s="70">
        <f t="shared" si="12"/>
        <v>0</v>
      </c>
      <c r="Q120" s="25">
        <f t="shared" si="13"/>
        <v>112</v>
      </c>
      <c r="R120" s="26">
        <f t="shared" si="14"/>
        <v>112</v>
      </c>
      <c r="T120" s="148">
        <v>23318</v>
      </c>
      <c r="V120" s="47"/>
    </row>
    <row r="121" spans="1:22" x14ac:dyDescent="0.2">
      <c r="A121" s="48" t="s">
        <v>335</v>
      </c>
      <c r="B121" s="88" t="s">
        <v>33</v>
      </c>
      <c r="C121" s="67">
        <f>IF(ISNA(VLOOKUP($A121,'5M''s'!$D$2:$D$43,1,FALSE)),0,VLOOKUP($A121,'5M''s'!$D$2:$E$43,2,FALSE))</f>
        <v>0</v>
      </c>
      <c r="D121" s="95">
        <f>IF(ISNA(VLOOKUP($A121,'Mile handicap'!$C$2:$C$50,1,FALSE)),0,VLOOKUP($A121,'Mile handicap'!$C$2:$I$50,7,FALSE))</f>
        <v>0</v>
      </c>
      <c r="E121" s="68">
        <f>IF(ISNA(VLOOKUP($A121,'3000m handicap'!$C$2:$C$52,1,FALSE)),0,VLOOKUP($A121,'3000m handicap'!$C$2:$I$52,7,FALSE))</f>
        <v>0</v>
      </c>
      <c r="F121" s="68">
        <f>IF(ISNA(VLOOKUP($A121,'5000m handicap'!$C$2:$C$45,1,FALSE)),0,VLOOKUP($A121,'5000m handicap'!$C$2:$I$45,7,FALSE))</f>
        <v>0</v>
      </c>
      <c r="G121" s="68">
        <f>IF(ISNA(VLOOKUP($A121,'Peter Moor 2000m'!$C$2:$C$46,1,FALSE)),0,VLOOKUP($A121,'Peter Moor 2000m'!$C$2:$I$46,7,FALSE))</f>
        <v>0</v>
      </c>
      <c r="H121" s="68">
        <f>IF(ISNA(VLOOKUP($A121,'2 Bridges Relay'!$E$2:$E$31,1,FALSE)),0,VLOOKUP($A121,'2 Bridges Relay'!$E$2:$G$31,3,FALSE))</f>
        <v>0</v>
      </c>
      <c r="I121" s="68">
        <f>IF(ISNA(VLOOKUP($A121,'10 km'!$B$2:$B$42,1,FALSE)),0,VLOOKUP($A121,'10 km'!$B$2:$D$42,3,FALSE))</f>
        <v>0</v>
      </c>
      <c r="J121" s="68">
        <f>IF(ISNA(VLOOKUP($A121,'KL handicap'!$C$2:$C$26,1,FALSE)),0,VLOOKUP($A121,'KL handicap'!$C$2:$I$26,7,FALSE))</f>
        <v>0</v>
      </c>
      <c r="K121" s="68">
        <f>IF(ISNA(VLOOKUP($A121,'Max Howard Tan handicap'!$C$2:$C$24,1,FALSE)),0,VLOOKUP($A121,'Max Howard Tan handicap'!$C$2:$I$24,7,FALSE))</f>
        <v>0</v>
      </c>
      <c r="L121" s="95">
        <f>IF(ISNA(VLOOKUP($A121,parkrun!$B$2:$H$42,1,FALSE)),0,VLOOKUP($A121,parkrun!$B$2:$H$42,7,FALSE))</f>
        <v>0</v>
      </c>
      <c r="M121" s="69">
        <f t="shared" si="9"/>
        <v>0</v>
      </c>
      <c r="N121" s="77">
        <f t="shared" si="10"/>
        <v>0</v>
      </c>
      <c r="O121" s="70">
        <f t="shared" si="11"/>
        <v>0</v>
      </c>
      <c r="P121" s="70">
        <f t="shared" si="12"/>
        <v>0</v>
      </c>
      <c r="Q121" s="25">
        <f t="shared" si="13"/>
        <v>112</v>
      </c>
      <c r="R121" s="26">
        <f t="shared" si="14"/>
        <v>112</v>
      </c>
      <c r="T121" s="148">
        <v>26227</v>
      </c>
      <c r="V121" s="47"/>
    </row>
    <row r="122" spans="1:22" x14ac:dyDescent="0.2">
      <c r="A122" s="48" t="s">
        <v>59</v>
      </c>
      <c r="B122" s="88" t="s">
        <v>32</v>
      </c>
      <c r="C122" s="67">
        <f>IF(ISNA(VLOOKUP($A122,'5M''s'!$D$2:$D$43,1,FALSE)),0,VLOOKUP($A122,'5M''s'!$D$2:$E$43,2,FALSE))</f>
        <v>0</v>
      </c>
      <c r="D122" s="95">
        <f>IF(ISNA(VLOOKUP($A122,'Mile handicap'!$C$2:$C$50,1,FALSE)),0,VLOOKUP($A122,'Mile handicap'!$C$2:$I$50,7,FALSE))</f>
        <v>0</v>
      </c>
      <c r="E122" s="68">
        <f>IF(ISNA(VLOOKUP($A122,'3000m handicap'!$C$2:$C$52,1,FALSE)),0,VLOOKUP($A122,'3000m handicap'!$C$2:$I$52,7,FALSE))</f>
        <v>0</v>
      </c>
      <c r="F122" s="68">
        <f>IF(ISNA(VLOOKUP($A122,'5000m handicap'!$C$2:$C$45,1,FALSE)),0,VLOOKUP($A122,'5000m handicap'!$C$2:$I$45,7,FALSE))</f>
        <v>0</v>
      </c>
      <c r="G122" s="68">
        <f>IF(ISNA(VLOOKUP($A122,'Peter Moor 2000m'!$C$2:$C$46,1,FALSE)),0,VLOOKUP($A122,'Peter Moor 2000m'!$C$2:$I$46,7,FALSE))</f>
        <v>0</v>
      </c>
      <c r="H122" s="68">
        <f>IF(ISNA(VLOOKUP($A122,'2 Bridges Relay'!$E$2:$E$31,1,FALSE)),0,VLOOKUP($A122,'2 Bridges Relay'!$E$2:$G$31,3,FALSE))</f>
        <v>0</v>
      </c>
      <c r="I122" s="68">
        <f>IF(ISNA(VLOOKUP($A122,'10 km'!$B$2:$B$42,1,FALSE)),0,VLOOKUP($A122,'10 km'!$B$2:$D$42,3,FALSE))</f>
        <v>0</v>
      </c>
      <c r="J122" s="68">
        <f>IF(ISNA(VLOOKUP($A122,'KL handicap'!$C$2:$C$26,1,FALSE)),0,VLOOKUP($A122,'KL handicap'!$C$2:$I$26,7,FALSE))</f>
        <v>0</v>
      </c>
      <c r="K122" s="68">
        <f>IF(ISNA(VLOOKUP($A122,'Max Howard Tan handicap'!$C$2:$C$24,1,FALSE)),0,VLOOKUP($A122,'Max Howard Tan handicap'!$C$2:$I$24,7,FALSE))</f>
        <v>0</v>
      </c>
      <c r="L122" s="95">
        <f>IF(ISNA(VLOOKUP($A122,parkrun!$B$2:$H$42,1,FALSE)),0,VLOOKUP($A122,parkrun!$B$2:$H$42,7,FALSE))</f>
        <v>0</v>
      </c>
      <c r="M122" s="69">
        <f t="shared" si="9"/>
        <v>0</v>
      </c>
      <c r="N122" s="77">
        <f t="shared" si="10"/>
        <v>0</v>
      </c>
      <c r="O122" s="70">
        <f t="shared" si="11"/>
        <v>0</v>
      </c>
      <c r="P122" s="70">
        <f t="shared" si="12"/>
        <v>0</v>
      </c>
      <c r="Q122" s="25">
        <f t="shared" si="13"/>
        <v>112</v>
      </c>
      <c r="R122" s="26">
        <f t="shared" si="14"/>
        <v>112</v>
      </c>
      <c r="T122" s="148">
        <v>25305</v>
      </c>
      <c r="V122" s="47"/>
    </row>
    <row r="123" spans="1:22" x14ac:dyDescent="0.2">
      <c r="A123" s="48" t="s">
        <v>93</v>
      </c>
      <c r="B123" s="88" t="s">
        <v>32</v>
      </c>
      <c r="C123" s="67">
        <f>IF(ISNA(VLOOKUP($A123,'5M''s'!$D$2:$D$43,1,FALSE)),0,VLOOKUP($A123,'5M''s'!$D$2:$E$43,2,FALSE))</f>
        <v>0</v>
      </c>
      <c r="D123" s="95">
        <f>IF(ISNA(VLOOKUP($A123,'Mile handicap'!$C$2:$C$50,1,FALSE)),0,VLOOKUP($A123,'Mile handicap'!$C$2:$I$50,7,FALSE))</f>
        <v>0</v>
      </c>
      <c r="E123" s="68">
        <f>IF(ISNA(VLOOKUP($A123,'3000m handicap'!$C$2:$C$52,1,FALSE)),0,VLOOKUP($A123,'3000m handicap'!$C$2:$I$52,7,FALSE))</f>
        <v>0</v>
      </c>
      <c r="F123" s="68">
        <f>IF(ISNA(VLOOKUP($A123,'5000m handicap'!$C$2:$C$45,1,FALSE)),0,VLOOKUP($A123,'5000m handicap'!$C$2:$I$45,7,FALSE))</f>
        <v>0</v>
      </c>
      <c r="G123" s="68">
        <f>IF(ISNA(VLOOKUP($A123,'Peter Moor 2000m'!$C$2:$C$46,1,FALSE)),0,VLOOKUP($A123,'Peter Moor 2000m'!$C$2:$I$46,7,FALSE))</f>
        <v>0</v>
      </c>
      <c r="H123" s="68">
        <f>IF(ISNA(VLOOKUP($A123,'2 Bridges Relay'!$E$2:$E$31,1,FALSE)),0,VLOOKUP($A123,'2 Bridges Relay'!$E$2:$G$31,3,FALSE))</f>
        <v>0</v>
      </c>
      <c r="I123" s="68">
        <f>IF(ISNA(VLOOKUP($A123,'10 km'!$B$2:$B$42,1,FALSE)),0,VLOOKUP($A123,'10 km'!$B$2:$D$42,3,FALSE))</f>
        <v>0</v>
      </c>
      <c r="J123" s="68">
        <f>IF(ISNA(VLOOKUP($A123,'KL handicap'!$C$2:$C$26,1,FALSE)),0,VLOOKUP($A123,'KL handicap'!$C$2:$I$26,7,FALSE))</f>
        <v>0</v>
      </c>
      <c r="K123" s="68">
        <f>IF(ISNA(VLOOKUP($A123,'Max Howard Tan handicap'!$C$2:$C$24,1,FALSE)),0,VLOOKUP($A123,'Max Howard Tan handicap'!$C$2:$I$24,7,FALSE))</f>
        <v>0</v>
      </c>
      <c r="L123" s="95">
        <f>IF(ISNA(VLOOKUP($A123,parkrun!$B$2:$H$42,1,FALSE)),0,VLOOKUP($A123,parkrun!$B$2:$H$42,7,FALSE))</f>
        <v>0</v>
      </c>
      <c r="M123" s="69">
        <f t="shared" si="9"/>
        <v>0</v>
      </c>
      <c r="N123" s="77">
        <f t="shared" si="10"/>
        <v>0</v>
      </c>
      <c r="O123" s="70">
        <f t="shared" si="11"/>
        <v>0</v>
      </c>
      <c r="P123" s="70">
        <f t="shared" si="12"/>
        <v>0</v>
      </c>
      <c r="Q123" s="25">
        <f t="shared" si="13"/>
        <v>112</v>
      </c>
      <c r="R123" s="26">
        <f t="shared" si="14"/>
        <v>112</v>
      </c>
      <c r="T123" s="148">
        <v>28935</v>
      </c>
      <c r="V123" s="47"/>
    </row>
    <row r="124" spans="1:22" x14ac:dyDescent="0.2">
      <c r="A124" s="48" t="s">
        <v>138</v>
      </c>
      <c r="B124" s="88" t="s">
        <v>33</v>
      </c>
      <c r="C124" s="67">
        <f>IF(ISNA(VLOOKUP($A124,'5M''s'!$D$2:$D$43,1,FALSE)),0,VLOOKUP($A124,'5M''s'!$D$2:$E$43,2,FALSE))</f>
        <v>0</v>
      </c>
      <c r="D124" s="95">
        <f>IF(ISNA(VLOOKUP($A124,'Mile handicap'!$C$2:$C$50,1,FALSE)),0,VLOOKUP($A124,'Mile handicap'!$C$2:$I$50,7,FALSE))</f>
        <v>0</v>
      </c>
      <c r="E124" s="68">
        <f>IF(ISNA(VLOOKUP($A124,'3000m handicap'!$C$2:$C$52,1,FALSE)),0,VLOOKUP($A124,'3000m handicap'!$C$2:$I$52,7,FALSE))</f>
        <v>0</v>
      </c>
      <c r="F124" s="68">
        <f>IF(ISNA(VLOOKUP($A124,'5000m handicap'!$C$2:$C$45,1,FALSE)),0,VLOOKUP($A124,'5000m handicap'!$C$2:$I$45,7,FALSE))</f>
        <v>0</v>
      </c>
      <c r="G124" s="68">
        <f>IF(ISNA(VLOOKUP($A124,'Peter Moor 2000m'!$C$2:$C$46,1,FALSE)),0,VLOOKUP($A124,'Peter Moor 2000m'!$C$2:$I$46,7,FALSE))</f>
        <v>0</v>
      </c>
      <c r="H124" s="68">
        <f>IF(ISNA(VLOOKUP($A124,'2 Bridges Relay'!$E$2:$E$31,1,FALSE)),0,VLOOKUP($A124,'2 Bridges Relay'!$E$2:$G$31,3,FALSE))</f>
        <v>0</v>
      </c>
      <c r="I124" s="68">
        <f>IF(ISNA(VLOOKUP($A124,'10 km'!$B$2:$B$42,1,FALSE)),0,VLOOKUP($A124,'10 km'!$B$2:$D$42,3,FALSE))</f>
        <v>0</v>
      </c>
      <c r="J124" s="68">
        <f>IF(ISNA(VLOOKUP($A124,'KL handicap'!$C$2:$C$26,1,FALSE)),0,VLOOKUP($A124,'KL handicap'!$C$2:$I$26,7,FALSE))</f>
        <v>0</v>
      </c>
      <c r="K124" s="68">
        <f>IF(ISNA(VLOOKUP($A124,'Max Howard Tan handicap'!$C$2:$C$24,1,FALSE)),0,VLOOKUP($A124,'Max Howard Tan handicap'!$C$2:$I$24,7,FALSE))</f>
        <v>0</v>
      </c>
      <c r="L124" s="95">
        <f>IF(ISNA(VLOOKUP($A124,parkrun!$B$2:$H$42,1,FALSE)),0,VLOOKUP($A124,parkrun!$B$2:$H$42,7,FALSE))</f>
        <v>0</v>
      </c>
      <c r="M124" s="69">
        <f t="shared" si="9"/>
        <v>0</v>
      </c>
      <c r="N124" s="77">
        <f t="shared" si="10"/>
        <v>0</v>
      </c>
      <c r="O124" s="70">
        <f t="shared" si="11"/>
        <v>0</v>
      </c>
      <c r="P124" s="70">
        <f t="shared" si="12"/>
        <v>0</v>
      </c>
      <c r="Q124" s="25">
        <f t="shared" si="13"/>
        <v>112</v>
      </c>
      <c r="R124" s="26">
        <f t="shared" si="14"/>
        <v>112</v>
      </c>
      <c r="T124" s="148">
        <v>24793</v>
      </c>
      <c r="V124" s="47"/>
    </row>
    <row r="125" spans="1:22" x14ac:dyDescent="0.2">
      <c r="A125" s="48" t="s">
        <v>390</v>
      </c>
      <c r="B125" s="88" t="s">
        <v>33</v>
      </c>
      <c r="C125" s="67">
        <f>IF(ISNA(VLOOKUP($A125,'5M''s'!$D$2:$D$43,1,FALSE)),0,VLOOKUP($A125,'5M''s'!$D$2:$E$43,2,FALSE))</f>
        <v>0</v>
      </c>
      <c r="D125" s="95">
        <f>IF(ISNA(VLOOKUP($A125,'Mile handicap'!$C$2:$C$50,1,FALSE)),0,VLOOKUP($A125,'Mile handicap'!$C$2:$I$50,7,FALSE))</f>
        <v>0</v>
      </c>
      <c r="E125" s="68">
        <f>IF(ISNA(VLOOKUP($A125,'3000m handicap'!$C$2:$C$52,1,FALSE)),0,VLOOKUP($A125,'3000m handicap'!$C$2:$I$52,7,FALSE))</f>
        <v>0</v>
      </c>
      <c r="F125" s="68">
        <f>IF(ISNA(VLOOKUP($A125,'5000m handicap'!$C$2:$C$45,1,FALSE)),0,VLOOKUP($A125,'5000m handicap'!$C$2:$I$45,7,FALSE))</f>
        <v>0</v>
      </c>
      <c r="G125" s="68">
        <f>IF(ISNA(VLOOKUP($A125,'Peter Moor 2000m'!$C$2:$C$46,1,FALSE)),0,VLOOKUP($A125,'Peter Moor 2000m'!$C$2:$I$46,7,FALSE))</f>
        <v>0</v>
      </c>
      <c r="H125" s="68">
        <f>IF(ISNA(VLOOKUP($A125,'2 Bridges Relay'!$E$2:$E$31,1,FALSE)),0,VLOOKUP($A125,'2 Bridges Relay'!$E$2:$G$31,3,FALSE))</f>
        <v>0</v>
      </c>
      <c r="I125" s="68">
        <f>IF(ISNA(VLOOKUP($A125,'10 km'!$B$2:$B$42,1,FALSE)),0,VLOOKUP($A125,'10 km'!$B$2:$D$42,3,FALSE))</f>
        <v>0</v>
      </c>
      <c r="J125" s="68">
        <f>IF(ISNA(VLOOKUP($A125,'KL handicap'!$C$2:$C$26,1,FALSE)),0,VLOOKUP($A125,'KL handicap'!$C$2:$I$26,7,FALSE))</f>
        <v>0</v>
      </c>
      <c r="K125" s="68">
        <f>IF(ISNA(VLOOKUP($A125,'Max Howard Tan handicap'!$C$2:$C$24,1,FALSE)),0,VLOOKUP($A125,'Max Howard Tan handicap'!$C$2:$I$24,7,FALSE))</f>
        <v>0</v>
      </c>
      <c r="L125" s="95">
        <f>IF(ISNA(VLOOKUP($A125,parkrun!$B$2:$H$42,1,FALSE)),0,VLOOKUP($A125,parkrun!$B$2:$H$42,7,FALSE))</f>
        <v>0</v>
      </c>
      <c r="M125" s="69">
        <f t="shared" si="9"/>
        <v>0</v>
      </c>
      <c r="N125" s="77">
        <f t="shared" si="10"/>
        <v>0</v>
      </c>
      <c r="O125" s="70">
        <f t="shared" si="11"/>
        <v>0</v>
      </c>
      <c r="P125" s="70">
        <f t="shared" si="12"/>
        <v>0</v>
      </c>
      <c r="Q125" s="25">
        <f t="shared" si="13"/>
        <v>112</v>
      </c>
      <c r="R125" s="26">
        <f t="shared" si="14"/>
        <v>112</v>
      </c>
      <c r="T125" s="148">
        <v>15822</v>
      </c>
      <c r="V125" s="47"/>
    </row>
    <row r="126" spans="1:22" x14ac:dyDescent="0.2">
      <c r="A126" s="48" t="s">
        <v>116</v>
      </c>
      <c r="B126" s="88" t="s">
        <v>32</v>
      </c>
      <c r="C126" s="67">
        <f>IF(ISNA(VLOOKUP($A126,'5M''s'!$D$2:$D$43,1,FALSE)),0,VLOOKUP($A126,'5M''s'!$D$2:$E$43,2,FALSE))</f>
        <v>0</v>
      </c>
      <c r="D126" s="95">
        <f>IF(ISNA(VLOOKUP($A126,'Mile handicap'!$C$2:$C$50,1,FALSE)),0,VLOOKUP($A126,'Mile handicap'!$C$2:$I$50,7,FALSE))</f>
        <v>0</v>
      </c>
      <c r="E126" s="68">
        <f>IF(ISNA(VLOOKUP($A126,'3000m handicap'!$C$2:$C$52,1,FALSE)),0,VLOOKUP($A126,'3000m handicap'!$C$2:$I$52,7,FALSE))</f>
        <v>0</v>
      </c>
      <c r="F126" s="68">
        <f>IF(ISNA(VLOOKUP($A126,'5000m handicap'!$C$2:$C$45,1,FALSE)),0,VLOOKUP($A126,'5000m handicap'!$C$2:$I$45,7,FALSE))</f>
        <v>0</v>
      </c>
      <c r="G126" s="68">
        <f>IF(ISNA(VLOOKUP($A126,'Peter Moor 2000m'!$C$2:$C$46,1,FALSE)),0,VLOOKUP($A126,'Peter Moor 2000m'!$C$2:$I$46,7,FALSE))</f>
        <v>0</v>
      </c>
      <c r="H126" s="68">
        <f>IF(ISNA(VLOOKUP($A126,'2 Bridges Relay'!$E$2:$E$31,1,FALSE)),0,VLOOKUP($A126,'2 Bridges Relay'!$E$2:$G$31,3,FALSE))</f>
        <v>0</v>
      </c>
      <c r="I126" s="68">
        <f>IF(ISNA(VLOOKUP($A126,'10 km'!$B$2:$B$42,1,FALSE)),0,VLOOKUP($A126,'10 km'!$B$2:$D$42,3,FALSE))</f>
        <v>0</v>
      </c>
      <c r="J126" s="68">
        <f>IF(ISNA(VLOOKUP($A126,'KL handicap'!$C$2:$C$26,1,FALSE)),0,VLOOKUP($A126,'KL handicap'!$C$2:$I$26,7,FALSE))</f>
        <v>0</v>
      </c>
      <c r="K126" s="68">
        <f>IF(ISNA(VLOOKUP($A126,'Max Howard Tan handicap'!$C$2:$C$24,1,FALSE)),0,VLOOKUP($A126,'Max Howard Tan handicap'!$C$2:$I$24,7,FALSE))</f>
        <v>0</v>
      </c>
      <c r="L126" s="95">
        <f>IF(ISNA(VLOOKUP($A126,parkrun!$B$2:$H$42,1,FALSE)),0,VLOOKUP($A126,parkrun!$B$2:$H$42,7,FALSE))</f>
        <v>0</v>
      </c>
      <c r="M126" s="69">
        <f t="shared" si="9"/>
        <v>0</v>
      </c>
      <c r="N126" s="77">
        <f t="shared" si="10"/>
        <v>0</v>
      </c>
      <c r="O126" s="70">
        <f t="shared" si="11"/>
        <v>0</v>
      </c>
      <c r="P126" s="70">
        <f t="shared" si="12"/>
        <v>0</v>
      </c>
      <c r="Q126" s="25">
        <f t="shared" si="13"/>
        <v>112</v>
      </c>
      <c r="R126" s="26">
        <f t="shared" si="14"/>
        <v>112</v>
      </c>
      <c r="T126" s="148">
        <v>22438</v>
      </c>
      <c r="V126" s="47"/>
    </row>
    <row r="127" spans="1:22" x14ac:dyDescent="0.2">
      <c r="A127" s="48" t="s">
        <v>104</v>
      </c>
      <c r="B127" s="88" t="s">
        <v>33</v>
      </c>
      <c r="C127" s="67">
        <f>IF(ISNA(VLOOKUP($A127,'5M''s'!$D$2:$D$43,1,FALSE)),0,VLOOKUP($A127,'5M''s'!$D$2:$E$43,2,FALSE))</f>
        <v>0</v>
      </c>
      <c r="D127" s="95">
        <f>IF(ISNA(VLOOKUP($A127,'Mile handicap'!$C$2:$C$50,1,FALSE)),0,VLOOKUP($A127,'Mile handicap'!$C$2:$I$50,7,FALSE))</f>
        <v>0</v>
      </c>
      <c r="E127" s="68">
        <f>IF(ISNA(VLOOKUP($A127,'3000m handicap'!$C$2:$C$52,1,FALSE)),0,VLOOKUP($A127,'3000m handicap'!$C$2:$I$52,7,FALSE))</f>
        <v>0</v>
      </c>
      <c r="F127" s="68">
        <f>IF(ISNA(VLOOKUP($A127,'5000m handicap'!$C$2:$C$45,1,FALSE)),0,VLOOKUP($A127,'5000m handicap'!$C$2:$I$45,7,FALSE))</f>
        <v>0</v>
      </c>
      <c r="G127" s="68">
        <f>IF(ISNA(VLOOKUP($A127,'Peter Moor 2000m'!$C$2:$C$46,1,FALSE)),0,VLOOKUP($A127,'Peter Moor 2000m'!$C$2:$I$46,7,FALSE))</f>
        <v>0</v>
      </c>
      <c r="H127" s="68">
        <f>IF(ISNA(VLOOKUP($A127,'2 Bridges Relay'!$E$2:$E$31,1,FALSE)),0,VLOOKUP($A127,'2 Bridges Relay'!$E$2:$G$31,3,FALSE))</f>
        <v>0</v>
      </c>
      <c r="I127" s="68">
        <f>IF(ISNA(VLOOKUP($A127,'10 km'!$B$2:$B$42,1,FALSE)),0,VLOOKUP($A127,'10 km'!$B$2:$D$42,3,FALSE))</f>
        <v>0</v>
      </c>
      <c r="J127" s="68">
        <f>IF(ISNA(VLOOKUP($A127,'KL handicap'!$C$2:$C$26,1,FALSE)),0,VLOOKUP($A127,'KL handicap'!$C$2:$I$26,7,FALSE))</f>
        <v>0</v>
      </c>
      <c r="K127" s="68">
        <f>IF(ISNA(VLOOKUP($A127,'Max Howard Tan handicap'!$C$2:$C$24,1,FALSE)),0,VLOOKUP($A127,'Max Howard Tan handicap'!$C$2:$I$24,7,FALSE))</f>
        <v>0</v>
      </c>
      <c r="L127" s="95">
        <f>IF(ISNA(VLOOKUP($A127,parkrun!$B$2:$H$42,1,FALSE)),0,VLOOKUP($A127,parkrun!$B$2:$H$42,7,FALSE))</f>
        <v>0</v>
      </c>
      <c r="M127" s="69">
        <f t="shared" si="9"/>
        <v>0</v>
      </c>
      <c r="N127" s="77">
        <f t="shared" si="10"/>
        <v>0</v>
      </c>
      <c r="O127" s="70">
        <f t="shared" si="11"/>
        <v>0</v>
      </c>
      <c r="P127" s="70">
        <f t="shared" si="12"/>
        <v>0</v>
      </c>
      <c r="Q127" s="25">
        <f t="shared" si="13"/>
        <v>112</v>
      </c>
      <c r="R127" s="26">
        <f t="shared" si="14"/>
        <v>112</v>
      </c>
      <c r="T127" s="148">
        <v>21639</v>
      </c>
      <c r="V127" s="47"/>
    </row>
    <row r="128" spans="1:22" x14ac:dyDescent="0.2">
      <c r="A128" s="48" t="s">
        <v>391</v>
      </c>
      <c r="B128" s="89" t="s">
        <v>33</v>
      </c>
      <c r="C128" s="67">
        <f>IF(ISNA(VLOOKUP($A128,'5M''s'!$D$2:$D$43,1,FALSE)),0,VLOOKUP($A128,'5M''s'!$D$2:$E$43,2,FALSE))</f>
        <v>0</v>
      </c>
      <c r="D128" s="95">
        <f>IF(ISNA(VLOOKUP($A128,'Mile handicap'!$C$2:$C$50,1,FALSE)),0,VLOOKUP($A128,'Mile handicap'!$C$2:$I$50,7,FALSE))</f>
        <v>0</v>
      </c>
      <c r="E128" s="68">
        <f>IF(ISNA(VLOOKUP($A128,'3000m handicap'!$C$2:$C$52,1,FALSE)),0,VLOOKUP($A128,'3000m handicap'!$C$2:$I$52,7,FALSE))</f>
        <v>0</v>
      </c>
      <c r="F128" s="68">
        <f>IF(ISNA(VLOOKUP($A128,'5000m handicap'!$C$2:$C$45,1,FALSE)),0,VLOOKUP($A128,'5000m handicap'!$C$2:$I$45,7,FALSE))</f>
        <v>0</v>
      </c>
      <c r="G128" s="68">
        <f>IF(ISNA(VLOOKUP($A128,'Peter Moor 2000m'!$C$2:$C$46,1,FALSE)),0,VLOOKUP($A128,'Peter Moor 2000m'!$C$2:$I$46,7,FALSE))</f>
        <v>0</v>
      </c>
      <c r="H128" s="68">
        <f>IF(ISNA(VLOOKUP($A128,'2 Bridges Relay'!$E$2:$E$31,1,FALSE)),0,VLOOKUP($A128,'2 Bridges Relay'!$E$2:$G$31,3,FALSE))</f>
        <v>0</v>
      </c>
      <c r="I128" s="68">
        <f>IF(ISNA(VLOOKUP($A128,'10 km'!$B$2:$B$42,1,FALSE)),0,VLOOKUP($A128,'10 km'!$B$2:$D$42,3,FALSE))</f>
        <v>0</v>
      </c>
      <c r="J128" s="68">
        <f>IF(ISNA(VLOOKUP($A128,'KL handicap'!$C$2:$C$26,1,FALSE)),0,VLOOKUP($A128,'KL handicap'!$C$2:$I$26,7,FALSE))</f>
        <v>0</v>
      </c>
      <c r="K128" s="68">
        <f>IF(ISNA(VLOOKUP($A128,'Max Howard Tan handicap'!$C$2:$C$24,1,FALSE)),0,VLOOKUP($A128,'Max Howard Tan handicap'!$C$2:$I$24,7,FALSE))</f>
        <v>0</v>
      </c>
      <c r="L128" s="95">
        <f>IF(ISNA(VLOOKUP($A128,parkrun!$B$2:$H$42,1,FALSE)),0,VLOOKUP($A128,parkrun!$B$2:$H$42,7,FALSE))</f>
        <v>0</v>
      </c>
      <c r="M128" s="69">
        <f t="shared" si="9"/>
        <v>0</v>
      </c>
      <c r="N128" s="77">
        <f t="shared" si="10"/>
        <v>0</v>
      </c>
      <c r="O128" s="70">
        <f t="shared" si="11"/>
        <v>0</v>
      </c>
      <c r="P128" s="70">
        <f t="shared" si="12"/>
        <v>0</v>
      </c>
      <c r="Q128" s="25">
        <f t="shared" si="13"/>
        <v>112</v>
      </c>
      <c r="R128" s="26">
        <f t="shared" si="14"/>
        <v>112</v>
      </c>
      <c r="T128" s="148">
        <v>31174</v>
      </c>
      <c r="V128" s="47"/>
    </row>
    <row r="129" spans="1:22" x14ac:dyDescent="0.2">
      <c r="A129" s="48" t="s">
        <v>197</v>
      </c>
      <c r="B129" s="88" t="s">
        <v>32</v>
      </c>
      <c r="C129" s="67">
        <f>IF(ISNA(VLOOKUP($A129,'5M''s'!$D$2:$D$43,1,FALSE)),0,VLOOKUP($A129,'5M''s'!$D$2:$E$43,2,FALSE))</f>
        <v>0</v>
      </c>
      <c r="D129" s="95">
        <f>IF(ISNA(VLOOKUP($A129,'Mile handicap'!$C$2:$C$50,1,FALSE)),0,VLOOKUP($A129,'Mile handicap'!$C$2:$I$50,7,FALSE))</f>
        <v>0</v>
      </c>
      <c r="E129" s="68">
        <f>IF(ISNA(VLOOKUP($A129,'3000m handicap'!$C$2:$C$52,1,FALSE)),0,VLOOKUP($A129,'3000m handicap'!$C$2:$I$52,7,FALSE))</f>
        <v>0</v>
      </c>
      <c r="F129" s="68">
        <f>IF(ISNA(VLOOKUP($A129,'5000m handicap'!$C$2:$C$45,1,FALSE)),0,VLOOKUP($A129,'5000m handicap'!$C$2:$I$45,7,FALSE))</f>
        <v>0</v>
      </c>
      <c r="G129" s="68">
        <f>IF(ISNA(VLOOKUP($A129,'Peter Moor 2000m'!$C$2:$C$46,1,FALSE)),0,VLOOKUP($A129,'Peter Moor 2000m'!$C$2:$I$46,7,FALSE))</f>
        <v>0</v>
      </c>
      <c r="H129" s="68">
        <f>IF(ISNA(VLOOKUP($A129,'2 Bridges Relay'!$E$2:$E$31,1,FALSE)),0,VLOOKUP($A129,'2 Bridges Relay'!$E$2:$G$31,3,FALSE))</f>
        <v>0</v>
      </c>
      <c r="I129" s="68">
        <f>IF(ISNA(VLOOKUP($A129,'10 km'!$B$2:$B$42,1,FALSE)),0,VLOOKUP($A129,'10 km'!$B$2:$D$42,3,FALSE))</f>
        <v>0</v>
      </c>
      <c r="J129" s="68">
        <f>IF(ISNA(VLOOKUP($A129,'KL handicap'!$C$2:$C$26,1,FALSE)),0,VLOOKUP($A129,'KL handicap'!$C$2:$I$26,7,FALSE))</f>
        <v>0</v>
      </c>
      <c r="K129" s="68">
        <f>IF(ISNA(VLOOKUP($A129,'Max Howard Tan handicap'!$C$2:$C$24,1,FALSE)),0,VLOOKUP($A129,'Max Howard Tan handicap'!$C$2:$I$24,7,FALSE))</f>
        <v>0</v>
      </c>
      <c r="L129" s="95">
        <f>IF(ISNA(VLOOKUP($A129,parkrun!$B$2:$H$42,1,FALSE)),0,VLOOKUP($A129,parkrun!$B$2:$H$42,7,FALSE))</f>
        <v>0</v>
      </c>
      <c r="M129" s="69">
        <f t="shared" si="9"/>
        <v>0</v>
      </c>
      <c r="N129" s="77">
        <f t="shared" si="10"/>
        <v>0</v>
      </c>
      <c r="O129" s="70">
        <f t="shared" si="11"/>
        <v>0</v>
      </c>
      <c r="P129" s="70">
        <f t="shared" si="12"/>
        <v>0</v>
      </c>
      <c r="Q129" s="25">
        <f t="shared" si="13"/>
        <v>112</v>
      </c>
      <c r="R129" s="26">
        <f t="shared" si="14"/>
        <v>112</v>
      </c>
      <c r="T129" s="148">
        <v>27827</v>
      </c>
      <c r="V129" s="47"/>
    </row>
    <row r="130" spans="1:22" x14ac:dyDescent="0.2">
      <c r="A130" s="48" t="s">
        <v>359</v>
      </c>
      <c r="B130" s="88" t="s">
        <v>32</v>
      </c>
      <c r="C130" s="67">
        <f>IF(ISNA(VLOOKUP($A130,'5M''s'!$D$2:$D$43,1,FALSE)),0,VLOOKUP($A130,'5M''s'!$D$2:$E$43,2,FALSE))</f>
        <v>0</v>
      </c>
      <c r="D130" s="95">
        <f>IF(ISNA(VLOOKUP($A130,'Mile handicap'!$C$2:$C$50,1,FALSE)),0,VLOOKUP($A130,'Mile handicap'!$C$2:$I$50,7,FALSE))</f>
        <v>0</v>
      </c>
      <c r="E130" s="68">
        <f>IF(ISNA(VLOOKUP($A130,'3000m handicap'!$C$2:$C$52,1,FALSE)),0,VLOOKUP($A130,'3000m handicap'!$C$2:$I$52,7,FALSE))</f>
        <v>0</v>
      </c>
      <c r="F130" s="68">
        <f>IF(ISNA(VLOOKUP($A130,'5000m handicap'!$C$2:$C$45,1,FALSE)),0,VLOOKUP($A130,'5000m handicap'!$C$2:$I$45,7,FALSE))</f>
        <v>0</v>
      </c>
      <c r="G130" s="68">
        <f>IF(ISNA(VLOOKUP($A130,'Peter Moor 2000m'!$C$2:$C$46,1,FALSE)),0,VLOOKUP($A130,'Peter Moor 2000m'!$C$2:$I$46,7,FALSE))</f>
        <v>0</v>
      </c>
      <c r="H130" s="68">
        <f>IF(ISNA(VLOOKUP($A130,'2 Bridges Relay'!$E$2:$E$31,1,FALSE)),0,VLOOKUP($A130,'2 Bridges Relay'!$E$2:$G$31,3,FALSE))</f>
        <v>0</v>
      </c>
      <c r="I130" s="68">
        <f>IF(ISNA(VLOOKUP($A130,'10 km'!$B$2:$B$42,1,FALSE)),0,VLOOKUP($A130,'10 km'!$B$2:$D$42,3,FALSE))</f>
        <v>0</v>
      </c>
      <c r="J130" s="68">
        <f>IF(ISNA(VLOOKUP($A130,'KL handicap'!$C$2:$C$26,1,FALSE)),0,VLOOKUP($A130,'KL handicap'!$C$2:$I$26,7,FALSE))</f>
        <v>0</v>
      </c>
      <c r="K130" s="68">
        <f>IF(ISNA(VLOOKUP($A130,'Max Howard Tan handicap'!$C$2:$C$24,1,FALSE)),0,VLOOKUP($A130,'Max Howard Tan handicap'!$C$2:$I$24,7,FALSE))</f>
        <v>0</v>
      </c>
      <c r="L130" s="95">
        <f>IF(ISNA(VLOOKUP($A130,parkrun!$B$2:$H$42,1,FALSE)),0,VLOOKUP($A130,parkrun!$B$2:$H$42,7,FALSE))</f>
        <v>0</v>
      </c>
      <c r="M130" s="69">
        <f t="shared" si="9"/>
        <v>0</v>
      </c>
      <c r="N130" s="77">
        <f t="shared" si="10"/>
        <v>0</v>
      </c>
      <c r="O130" s="70">
        <f t="shared" si="11"/>
        <v>0</v>
      </c>
      <c r="P130" s="70">
        <f t="shared" si="12"/>
        <v>0</v>
      </c>
      <c r="Q130" s="25">
        <f t="shared" si="13"/>
        <v>112</v>
      </c>
      <c r="R130" s="26">
        <f t="shared" si="14"/>
        <v>112</v>
      </c>
      <c r="T130" s="148">
        <v>25179</v>
      </c>
      <c r="V130" s="47"/>
    </row>
    <row r="131" spans="1:22" x14ac:dyDescent="0.2">
      <c r="A131" s="48" t="s">
        <v>322</v>
      </c>
      <c r="B131" s="88" t="s">
        <v>33</v>
      </c>
      <c r="C131" s="67">
        <f>IF(ISNA(VLOOKUP($A131,'5M''s'!$D$2:$D$43,1,FALSE)),0,VLOOKUP($A131,'5M''s'!$D$2:$E$43,2,FALSE))</f>
        <v>0</v>
      </c>
      <c r="D131" s="95">
        <f>IF(ISNA(VLOOKUP($A131,'Mile handicap'!$C$2:$C$50,1,FALSE)),0,VLOOKUP($A131,'Mile handicap'!$C$2:$I$50,7,FALSE))</f>
        <v>0</v>
      </c>
      <c r="E131" s="68">
        <f>IF(ISNA(VLOOKUP($A131,'3000m handicap'!$C$2:$C$52,1,FALSE)),0,VLOOKUP($A131,'3000m handicap'!$C$2:$I$52,7,FALSE))</f>
        <v>0</v>
      </c>
      <c r="F131" s="68">
        <f>IF(ISNA(VLOOKUP($A131,'5000m handicap'!$C$2:$C$45,1,FALSE)),0,VLOOKUP($A131,'5000m handicap'!$C$2:$I$45,7,FALSE))</f>
        <v>0</v>
      </c>
      <c r="G131" s="68">
        <f>IF(ISNA(VLOOKUP($A131,'Peter Moor 2000m'!$C$2:$C$46,1,FALSE)),0,VLOOKUP($A131,'Peter Moor 2000m'!$C$2:$I$46,7,FALSE))</f>
        <v>0</v>
      </c>
      <c r="H131" s="68">
        <f>IF(ISNA(VLOOKUP($A131,'2 Bridges Relay'!$E$2:$E$31,1,FALSE)),0,VLOOKUP($A131,'2 Bridges Relay'!$E$2:$G$31,3,FALSE))</f>
        <v>0</v>
      </c>
      <c r="I131" s="68">
        <f>IF(ISNA(VLOOKUP($A131,'10 km'!$B$2:$B$42,1,FALSE)),0,VLOOKUP($A131,'10 km'!$B$2:$D$42,3,FALSE))</f>
        <v>0</v>
      </c>
      <c r="J131" s="68">
        <f>IF(ISNA(VLOOKUP($A131,'KL handicap'!$C$2:$C$26,1,FALSE)),0,VLOOKUP($A131,'KL handicap'!$C$2:$I$26,7,FALSE))</f>
        <v>0</v>
      </c>
      <c r="K131" s="68">
        <f>IF(ISNA(VLOOKUP($A131,'Max Howard Tan handicap'!$C$2:$C$24,1,FALSE)),0,VLOOKUP($A131,'Max Howard Tan handicap'!$C$2:$I$24,7,FALSE))</f>
        <v>0</v>
      </c>
      <c r="L131" s="95">
        <f>IF(ISNA(VLOOKUP($A131,parkrun!$B$2:$H$42,1,FALSE)),0,VLOOKUP($A131,parkrun!$B$2:$H$42,7,FALSE))</f>
        <v>0</v>
      </c>
      <c r="M131" s="69">
        <f t="shared" si="9"/>
        <v>0</v>
      </c>
      <c r="N131" s="77">
        <f t="shared" si="10"/>
        <v>0</v>
      </c>
      <c r="O131" s="70">
        <f t="shared" si="11"/>
        <v>0</v>
      </c>
      <c r="P131" s="70">
        <f t="shared" si="12"/>
        <v>0</v>
      </c>
      <c r="Q131" s="25">
        <f t="shared" si="13"/>
        <v>112</v>
      </c>
      <c r="R131" s="26">
        <f t="shared" si="14"/>
        <v>112</v>
      </c>
      <c r="T131" s="148">
        <v>26030</v>
      </c>
      <c r="V131" s="47"/>
    </row>
    <row r="132" spans="1:22" x14ac:dyDescent="0.2">
      <c r="A132" s="48" t="s">
        <v>77</v>
      </c>
      <c r="B132" s="88" t="s">
        <v>32</v>
      </c>
      <c r="C132" s="67">
        <f>IF(ISNA(VLOOKUP($A132,'5M''s'!$D$2:$D$43,1,FALSE)),0,VLOOKUP($A132,'5M''s'!$D$2:$E$43,2,FALSE))</f>
        <v>0</v>
      </c>
      <c r="D132" s="95">
        <f>IF(ISNA(VLOOKUP($A132,'Mile handicap'!$C$2:$C$50,1,FALSE)),0,VLOOKUP($A132,'Mile handicap'!$C$2:$I$50,7,FALSE))</f>
        <v>0</v>
      </c>
      <c r="E132" s="68">
        <f>IF(ISNA(VLOOKUP($A132,'3000m handicap'!$C$2:$C$52,1,FALSE)),0,VLOOKUP($A132,'3000m handicap'!$C$2:$I$52,7,FALSE))</f>
        <v>0</v>
      </c>
      <c r="F132" s="68">
        <f>IF(ISNA(VLOOKUP($A132,'5000m handicap'!$C$2:$C$45,1,FALSE)),0,VLOOKUP($A132,'5000m handicap'!$C$2:$I$45,7,FALSE))</f>
        <v>0</v>
      </c>
      <c r="G132" s="68">
        <f>IF(ISNA(VLOOKUP($A132,'Peter Moor 2000m'!$C$2:$C$46,1,FALSE)),0,VLOOKUP($A132,'Peter Moor 2000m'!$C$2:$I$46,7,FALSE))</f>
        <v>0</v>
      </c>
      <c r="H132" s="68">
        <f>IF(ISNA(VLOOKUP($A132,'2 Bridges Relay'!$E$2:$E$31,1,FALSE)),0,VLOOKUP($A132,'2 Bridges Relay'!$E$2:$G$31,3,FALSE))</f>
        <v>0</v>
      </c>
      <c r="I132" s="68">
        <f>IF(ISNA(VLOOKUP($A132,'10 km'!$B$2:$B$42,1,FALSE)),0,VLOOKUP($A132,'10 km'!$B$2:$D$42,3,FALSE))</f>
        <v>0</v>
      </c>
      <c r="J132" s="68">
        <f>IF(ISNA(VLOOKUP($A132,'KL handicap'!$C$2:$C$26,1,FALSE)),0,VLOOKUP($A132,'KL handicap'!$C$2:$I$26,7,FALSE))</f>
        <v>0</v>
      </c>
      <c r="K132" s="68">
        <f>IF(ISNA(VLOOKUP($A132,'Max Howard Tan handicap'!$C$2:$C$24,1,FALSE)),0,VLOOKUP($A132,'Max Howard Tan handicap'!$C$2:$I$24,7,FALSE))</f>
        <v>0</v>
      </c>
      <c r="L132" s="95">
        <f>IF(ISNA(VLOOKUP($A132,parkrun!$B$2:$H$42,1,FALSE)),0,VLOOKUP($A132,parkrun!$B$2:$H$42,7,FALSE))</f>
        <v>0</v>
      </c>
      <c r="M132" s="69">
        <f t="shared" si="9"/>
        <v>0</v>
      </c>
      <c r="N132" s="77">
        <f t="shared" si="10"/>
        <v>0</v>
      </c>
      <c r="O132" s="70">
        <f t="shared" si="11"/>
        <v>0</v>
      </c>
      <c r="P132" s="70">
        <f t="shared" si="12"/>
        <v>0</v>
      </c>
      <c r="Q132" s="25">
        <f t="shared" si="13"/>
        <v>112</v>
      </c>
      <c r="R132" s="26">
        <f t="shared" si="14"/>
        <v>112</v>
      </c>
      <c r="S132"/>
      <c r="T132" s="148">
        <v>26229</v>
      </c>
      <c r="V132" s="47"/>
    </row>
    <row r="133" spans="1:22" x14ac:dyDescent="0.2">
      <c r="A133" s="48" t="s">
        <v>392</v>
      </c>
      <c r="B133" s="88" t="s">
        <v>33</v>
      </c>
      <c r="C133" s="67">
        <f>IF(ISNA(VLOOKUP($A133,'5M''s'!$D$2:$D$43,1,FALSE)),0,VLOOKUP($A133,'5M''s'!$D$2:$E$43,2,FALSE))</f>
        <v>0</v>
      </c>
      <c r="D133" s="95">
        <f>IF(ISNA(VLOOKUP($A133,'Mile handicap'!$C$2:$C$50,1,FALSE)),0,VLOOKUP($A133,'Mile handicap'!$C$2:$I$50,7,FALSE))</f>
        <v>0</v>
      </c>
      <c r="E133" s="95">
        <f>IF(ISNA(VLOOKUP($A133,'3000m handicap'!$C$2:$C$52,1,FALSE)),0,VLOOKUP($A133,'3000m handicap'!$C$2:$I$52,7,FALSE))</f>
        <v>0</v>
      </c>
      <c r="F133" s="68">
        <f>IF(ISNA(VLOOKUP($A133,'5000m handicap'!$C$2:$C$45,1,FALSE)),0,VLOOKUP($A133,'5000m handicap'!$C$2:$I$45,7,FALSE))</f>
        <v>0</v>
      </c>
      <c r="G133" s="68">
        <f>IF(ISNA(VLOOKUP($A133,'Peter Moor 2000m'!$C$2:$C$46,1,FALSE)),0,VLOOKUP($A133,'Peter Moor 2000m'!$C$2:$I$46,7,FALSE))</f>
        <v>0</v>
      </c>
      <c r="H133" s="68">
        <f>IF(ISNA(VLOOKUP($A133,'2 Bridges Relay'!$E$2:$E$31,1,FALSE)),0,VLOOKUP($A133,'2 Bridges Relay'!$E$2:$G$31,3,FALSE))</f>
        <v>0</v>
      </c>
      <c r="I133" s="68">
        <f>IF(ISNA(VLOOKUP($A133,'10 km'!$B$2:$B$42,1,FALSE)),0,VLOOKUP($A133,'10 km'!$B$2:$D$42,3,FALSE))</f>
        <v>0</v>
      </c>
      <c r="J133" s="68">
        <f>IF(ISNA(VLOOKUP($A133,'KL handicap'!$C$2:$C$26,1,FALSE)),0,VLOOKUP($A133,'KL handicap'!$C$2:$I$26,7,FALSE))</f>
        <v>0</v>
      </c>
      <c r="K133" s="68">
        <f>IF(ISNA(VLOOKUP($A133,'Max Howard Tan handicap'!$C$2:$C$24,1,FALSE)),0,VLOOKUP($A133,'Max Howard Tan handicap'!$C$2:$I$24,7,FALSE))</f>
        <v>0</v>
      </c>
      <c r="L133" s="95">
        <f>IF(ISNA(VLOOKUP($A133,parkrun!$B$2:$H$42,1,FALSE)),0,VLOOKUP($A133,parkrun!$B$2:$H$42,7,FALSE))</f>
        <v>0</v>
      </c>
      <c r="M133" s="69">
        <f t="shared" ref="M133:M196" si="15">SUM(C133:L133)</f>
        <v>0</v>
      </c>
      <c r="N133" s="77">
        <f t="shared" ref="N133:N196" si="16">COUNTIF(C133:L133,"&gt;0")</f>
        <v>0</v>
      </c>
      <c r="O133" s="70">
        <f t="shared" ref="O133:O196" si="17">SMALL(C133:L133,1)+SMALL(C133:L133,2)</f>
        <v>0</v>
      </c>
      <c r="P133" s="70">
        <f t="shared" ref="P133:P196" si="18">IF(N133=1,M133,M133-O133)</f>
        <v>0</v>
      </c>
      <c r="Q133" s="25">
        <f t="shared" ref="Q133:Q196" si="19">RANK(M133,$M$5:$M$206,0)</f>
        <v>112</v>
      </c>
      <c r="R133" s="26">
        <f t="shared" ref="R133:R196" si="20">RANK(P133,$P$5:$P$206,0)</f>
        <v>112</v>
      </c>
      <c r="S133"/>
      <c r="T133" s="148">
        <v>27467</v>
      </c>
      <c r="V133" s="47"/>
    </row>
    <row r="134" spans="1:22" x14ac:dyDescent="0.2">
      <c r="A134" s="48" t="s">
        <v>190</v>
      </c>
      <c r="B134" s="88" t="s">
        <v>32</v>
      </c>
      <c r="C134" s="67">
        <f>IF(ISNA(VLOOKUP($A134,'5M''s'!$D$2:$D$43,1,FALSE)),0,VLOOKUP($A134,'5M''s'!$D$2:$E$43,2,FALSE))</f>
        <v>0</v>
      </c>
      <c r="D134" s="95">
        <f>IF(ISNA(VLOOKUP($A134,'Mile handicap'!$C$2:$C$50,1,FALSE)),0,VLOOKUP($A134,'Mile handicap'!$C$2:$I$50,7,FALSE))</f>
        <v>0</v>
      </c>
      <c r="E134" s="68">
        <f>IF(ISNA(VLOOKUP($A134,'3000m handicap'!$C$2:$C$52,1,FALSE)),0,VLOOKUP($A134,'3000m handicap'!$C$2:$I$52,7,FALSE))</f>
        <v>0</v>
      </c>
      <c r="F134" s="68">
        <f>IF(ISNA(VLOOKUP($A134,'5000m handicap'!$C$2:$C$45,1,FALSE)),0,VLOOKUP($A134,'5000m handicap'!$C$2:$I$45,7,FALSE))</f>
        <v>0</v>
      </c>
      <c r="G134" s="68">
        <f>IF(ISNA(VLOOKUP($A134,'Peter Moor 2000m'!$C$2:$C$46,1,FALSE)),0,VLOOKUP($A134,'Peter Moor 2000m'!$C$2:$I$46,7,FALSE))</f>
        <v>0</v>
      </c>
      <c r="H134" s="68">
        <f>IF(ISNA(VLOOKUP($A134,'2 Bridges Relay'!$E$2:$E$31,1,FALSE)),0,VLOOKUP($A134,'2 Bridges Relay'!$E$2:$G$31,3,FALSE))</f>
        <v>0</v>
      </c>
      <c r="I134" s="68">
        <f>IF(ISNA(VLOOKUP($A134,'10 km'!$B$2:$B$42,1,FALSE)),0,VLOOKUP($A134,'10 km'!$B$2:$D$42,3,FALSE))</f>
        <v>0</v>
      </c>
      <c r="J134" s="68">
        <f>IF(ISNA(VLOOKUP($A134,'KL handicap'!$C$2:$C$26,1,FALSE)),0,VLOOKUP($A134,'KL handicap'!$C$2:$I$26,7,FALSE))</f>
        <v>0</v>
      </c>
      <c r="K134" s="68">
        <f>IF(ISNA(VLOOKUP($A134,'Max Howard Tan handicap'!$C$2:$C$24,1,FALSE)),0,VLOOKUP($A134,'Max Howard Tan handicap'!$C$2:$I$24,7,FALSE))</f>
        <v>0</v>
      </c>
      <c r="L134" s="95">
        <f>IF(ISNA(VLOOKUP($A134,parkrun!$B$2:$H$42,1,FALSE)),0,VLOOKUP($A134,parkrun!$B$2:$H$42,7,FALSE))</f>
        <v>0</v>
      </c>
      <c r="M134" s="69">
        <f t="shared" si="15"/>
        <v>0</v>
      </c>
      <c r="N134" s="77">
        <f t="shared" si="16"/>
        <v>0</v>
      </c>
      <c r="O134" s="70">
        <f t="shared" si="17"/>
        <v>0</v>
      </c>
      <c r="P134" s="70">
        <f t="shared" si="18"/>
        <v>0</v>
      </c>
      <c r="Q134" s="25">
        <f t="shared" si="19"/>
        <v>112</v>
      </c>
      <c r="R134" s="26">
        <f t="shared" si="20"/>
        <v>112</v>
      </c>
      <c r="S134"/>
      <c r="T134" s="148">
        <v>30275</v>
      </c>
      <c r="V134" s="47"/>
    </row>
    <row r="135" spans="1:22" x14ac:dyDescent="0.2">
      <c r="A135" s="48" t="s">
        <v>124</v>
      </c>
      <c r="B135" s="88" t="s">
        <v>32</v>
      </c>
      <c r="C135" s="67">
        <f>IF(ISNA(VLOOKUP($A135,'5M''s'!$D$2:$D$43,1,FALSE)),0,VLOOKUP($A135,'5M''s'!$D$2:$E$43,2,FALSE))</f>
        <v>0</v>
      </c>
      <c r="D135" s="95">
        <f>IF(ISNA(VLOOKUP($A135,'Mile handicap'!$C$2:$C$50,1,FALSE)),0,VLOOKUP($A135,'Mile handicap'!$C$2:$I$50,7,FALSE))</f>
        <v>0</v>
      </c>
      <c r="E135" s="68">
        <f>IF(ISNA(VLOOKUP($A135,'3000m handicap'!$C$2:$C$52,1,FALSE)),0,VLOOKUP($A135,'3000m handicap'!$C$2:$I$52,7,FALSE))</f>
        <v>0</v>
      </c>
      <c r="F135" s="68">
        <f>IF(ISNA(VLOOKUP($A135,'5000m handicap'!$C$2:$C$45,1,FALSE)),0,VLOOKUP($A135,'5000m handicap'!$C$2:$I$45,7,FALSE))</f>
        <v>0</v>
      </c>
      <c r="G135" s="68">
        <f>IF(ISNA(VLOOKUP($A135,'Peter Moor 2000m'!$C$2:$C$46,1,FALSE)),0,VLOOKUP($A135,'Peter Moor 2000m'!$C$2:$I$46,7,FALSE))</f>
        <v>0</v>
      </c>
      <c r="H135" s="68">
        <f>IF(ISNA(VLOOKUP($A135,'2 Bridges Relay'!$E$2:$E$31,1,FALSE)),0,VLOOKUP($A135,'2 Bridges Relay'!$E$2:$G$31,3,FALSE))</f>
        <v>0</v>
      </c>
      <c r="I135" s="68">
        <f>IF(ISNA(VLOOKUP($A135,'10 km'!$B$2:$B$42,1,FALSE)),0,VLOOKUP($A135,'10 km'!$B$2:$D$42,3,FALSE))</f>
        <v>0</v>
      </c>
      <c r="J135" s="68">
        <f>IF(ISNA(VLOOKUP($A135,'KL handicap'!$C$2:$C$26,1,FALSE)),0,VLOOKUP($A135,'KL handicap'!$C$2:$I$26,7,FALSE))</f>
        <v>0</v>
      </c>
      <c r="K135" s="68">
        <f>IF(ISNA(VLOOKUP($A135,'Max Howard Tan handicap'!$C$2:$C$24,1,FALSE)),0,VLOOKUP($A135,'Max Howard Tan handicap'!$C$2:$I$24,7,FALSE))</f>
        <v>0</v>
      </c>
      <c r="L135" s="95">
        <f>IF(ISNA(VLOOKUP($A135,parkrun!$B$2:$H$42,1,FALSE)),0,VLOOKUP($A135,parkrun!$B$2:$H$42,7,FALSE))</f>
        <v>0</v>
      </c>
      <c r="M135" s="69">
        <f t="shared" si="15"/>
        <v>0</v>
      </c>
      <c r="N135" s="77">
        <f t="shared" si="16"/>
        <v>0</v>
      </c>
      <c r="O135" s="70">
        <f t="shared" si="17"/>
        <v>0</v>
      </c>
      <c r="P135" s="70">
        <f t="shared" si="18"/>
        <v>0</v>
      </c>
      <c r="Q135" s="25">
        <f t="shared" si="19"/>
        <v>112</v>
      </c>
      <c r="R135" s="26">
        <f t="shared" si="20"/>
        <v>112</v>
      </c>
      <c r="S135"/>
      <c r="T135" s="148">
        <v>26270</v>
      </c>
      <c r="V135" s="47"/>
    </row>
    <row r="136" spans="1:22" x14ac:dyDescent="0.2">
      <c r="A136" s="48" t="s">
        <v>282</v>
      </c>
      <c r="B136" s="88" t="s">
        <v>32</v>
      </c>
      <c r="C136" s="67">
        <f>IF(ISNA(VLOOKUP($A136,'5M''s'!$D$2:$D$43,1,FALSE)),0,VLOOKUP($A136,'5M''s'!$D$2:$E$43,2,FALSE))</f>
        <v>0</v>
      </c>
      <c r="D136" s="95">
        <f>IF(ISNA(VLOOKUP($A136,'Mile handicap'!$C$2:$C$50,1,FALSE)),0,VLOOKUP($A136,'Mile handicap'!$C$2:$I$50,7,FALSE))</f>
        <v>0</v>
      </c>
      <c r="E136" s="68">
        <f>IF(ISNA(VLOOKUP($A136,'3000m handicap'!$C$2:$C$52,1,FALSE)),0,VLOOKUP($A136,'3000m handicap'!$C$2:$I$52,7,FALSE))</f>
        <v>0</v>
      </c>
      <c r="F136" s="68">
        <f>IF(ISNA(VLOOKUP($A136,'5000m handicap'!$C$2:$C$45,1,FALSE)),0,VLOOKUP($A136,'5000m handicap'!$C$2:$I$45,7,FALSE))</f>
        <v>0</v>
      </c>
      <c r="G136" s="68">
        <f>IF(ISNA(VLOOKUP($A136,'Peter Moor 2000m'!$C$2:$C$46,1,FALSE)),0,VLOOKUP($A136,'Peter Moor 2000m'!$C$2:$I$46,7,FALSE))</f>
        <v>0</v>
      </c>
      <c r="H136" s="68">
        <f>IF(ISNA(VLOOKUP($A136,'2 Bridges Relay'!$E$2:$E$31,1,FALSE)),0,VLOOKUP($A136,'2 Bridges Relay'!$E$2:$G$31,3,FALSE))</f>
        <v>0</v>
      </c>
      <c r="I136" s="68">
        <f>IF(ISNA(VLOOKUP($A136,'10 km'!$B$2:$B$42,1,FALSE)),0,VLOOKUP($A136,'10 km'!$B$2:$D$42,3,FALSE))</f>
        <v>0</v>
      </c>
      <c r="J136" s="68">
        <f>IF(ISNA(VLOOKUP($A136,'KL handicap'!$C$2:$C$26,1,FALSE)),0,VLOOKUP($A136,'KL handicap'!$C$2:$I$26,7,FALSE))</f>
        <v>0</v>
      </c>
      <c r="K136" s="68">
        <f>IF(ISNA(VLOOKUP($A136,'Max Howard Tan handicap'!$C$2:$C$24,1,FALSE)),0,VLOOKUP($A136,'Max Howard Tan handicap'!$C$2:$I$24,7,FALSE))</f>
        <v>0</v>
      </c>
      <c r="L136" s="95">
        <f>IF(ISNA(VLOOKUP($A136,parkrun!$B$2:$H$42,1,FALSE)),0,VLOOKUP($A136,parkrun!$B$2:$H$42,7,FALSE))</f>
        <v>0</v>
      </c>
      <c r="M136" s="69">
        <f t="shared" si="15"/>
        <v>0</v>
      </c>
      <c r="N136" s="77">
        <f t="shared" si="16"/>
        <v>0</v>
      </c>
      <c r="O136" s="70">
        <f t="shared" si="17"/>
        <v>0</v>
      </c>
      <c r="P136" s="70">
        <f t="shared" si="18"/>
        <v>0</v>
      </c>
      <c r="Q136" s="25">
        <f t="shared" si="19"/>
        <v>112</v>
      </c>
      <c r="R136" s="26">
        <f t="shared" si="20"/>
        <v>112</v>
      </c>
      <c r="S136"/>
      <c r="T136" s="148">
        <v>30976</v>
      </c>
      <c r="V136" s="47"/>
    </row>
    <row r="137" spans="1:22" x14ac:dyDescent="0.2">
      <c r="A137" s="48" t="s">
        <v>89</v>
      </c>
      <c r="B137" s="88" t="s">
        <v>32</v>
      </c>
      <c r="C137" s="67">
        <f>IF(ISNA(VLOOKUP($A137,'5M''s'!$D$2:$D$43,1,FALSE)),0,VLOOKUP($A137,'5M''s'!$D$2:$E$43,2,FALSE))</f>
        <v>0</v>
      </c>
      <c r="D137" s="95">
        <f>IF(ISNA(VLOOKUP($A137,'Mile handicap'!$C$2:$C$50,1,FALSE)),0,VLOOKUP($A137,'Mile handicap'!$C$2:$I$50,7,FALSE))</f>
        <v>0</v>
      </c>
      <c r="E137" s="68">
        <f>IF(ISNA(VLOOKUP($A137,'3000m handicap'!$C$2:$C$52,1,FALSE)),0,VLOOKUP($A137,'3000m handicap'!$C$2:$I$52,7,FALSE))</f>
        <v>0</v>
      </c>
      <c r="F137" s="68">
        <f>IF(ISNA(VLOOKUP($A137,'5000m handicap'!$C$2:$C$45,1,FALSE)),0,VLOOKUP($A137,'5000m handicap'!$C$2:$I$45,7,FALSE))</f>
        <v>0</v>
      </c>
      <c r="G137" s="68">
        <f>IF(ISNA(VLOOKUP($A137,'Peter Moor 2000m'!$C$2:$C$46,1,FALSE)),0,VLOOKUP($A137,'Peter Moor 2000m'!$C$2:$I$46,7,FALSE))</f>
        <v>0</v>
      </c>
      <c r="H137" s="68">
        <f>IF(ISNA(VLOOKUP($A137,'2 Bridges Relay'!$E$2:$E$31,1,FALSE)),0,VLOOKUP($A137,'2 Bridges Relay'!$E$2:$G$31,3,FALSE))</f>
        <v>0</v>
      </c>
      <c r="I137" s="68">
        <f>IF(ISNA(VLOOKUP($A137,'10 km'!$B$2:$B$42,1,FALSE)),0,VLOOKUP($A137,'10 km'!$B$2:$D$42,3,FALSE))</f>
        <v>0</v>
      </c>
      <c r="J137" s="68">
        <f>IF(ISNA(VLOOKUP($A137,'KL handicap'!$C$2:$C$26,1,FALSE)),0,VLOOKUP($A137,'KL handicap'!$C$2:$I$26,7,FALSE))</f>
        <v>0</v>
      </c>
      <c r="K137" s="68">
        <f>IF(ISNA(VLOOKUP($A137,'Max Howard Tan handicap'!$C$2:$C$24,1,FALSE)),0,VLOOKUP($A137,'Max Howard Tan handicap'!$C$2:$I$24,7,FALSE))</f>
        <v>0</v>
      </c>
      <c r="L137" s="95">
        <f>IF(ISNA(VLOOKUP($A137,parkrun!$B$2:$H$42,1,FALSE)),0,VLOOKUP($A137,parkrun!$B$2:$H$42,7,FALSE))</f>
        <v>0</v>
      </c>
      <c r="M137" s="69">
        <f t="shared" si="15"/>
        <v>0</v>
      </c>
      <c r="N137" s="77">
        <f t="shared" si="16"/>
        <v>0</v>
      </c>
      <c r="O137" s="70">
        <f t="shared" si="17"/>
        <v>0</v>
      </c>
      <c r="P137" s="70">
        <f t="shared" si="18"/>
        <v>0</v>
      </c>
      <c r="Q137" s="25">
        <f t="shared" si="19"/>
        <v>112</v>
      </c>
      <c r="R137" s="26">
        <f t="shared" si="20"/>
        <v>112</v>
      </c>
      <c r="S137"/>
      <c r="T137" s="148">
        <v>26067</v>
      </c>
      <c r="V137" s="47"/>
    </row>
    <row r="138" spans="1:22" x14ac:dyDescent="0.2">
      <c r="A138" s="48" t="s">
        <v>61</v>
      </c>
      <c r="B138" s="88" t="s">
        <v>32</v>
      </c>
      <c r="C138" s="67">
        <f>IF(ISNA(VLOOKUP($A138,'5M''s'!$D$2:$D$43,1,FALSE)),0,VLOOKUP($A138,'5M''s'!$D$2:$E$43,2,FALSE))</f>
        <v>0</v>
      </c>
      <c r="D138" s="95">
        <f>IF(ISNA(VLOOKUP($A138,'Mile handicap'!$C$2:$C$50,1,FALSE)),0,VLOOKUP($A138,'Mile handicap'!$C$2:$I$50,7,FALSE))</f>
        <v>0</v>
      </c>
      <c r="E138" s="68">
        <f>IF(ISNA(VLOOKUP($A138,'3000m handicap'!$C$2:$C$52,1,FALSE)),0,VLOOKUP($A138,'3000m handicap'!$C$2:$I$52,7,FALSE))</f>
        <v>0</v>
      </c>
      <c r="F138" s="68">
        <f>IF(ISNA(VLOOKUP($A138,'5000m handicap'!$C$2:$C$45,1,FALSE)),0,VLOOKUP($A138,'5000m handicap'!$C$2:$I$45,7,FALSE))</f>
        <v>0</v>
      </c>
      <c r="G138" s="68">
        <f>IF(ISNA(VLOOKUP($A138,'Peter Moor 2000m'!$C$2:$C$46,1,FALSE)),0,VLOOKUP($A138,'Peter Moor 2000m'!$C$2:$I$46,7,FALSE))</f>
        <v>0</v>
      </c>
      <c r="H138" s="68">
        <f>IF(ISNA(VLOOKUP($A138,'2 Bridges Relay'!$E$2:$E$31,1,FALSE)),0,VLOOKUP($A138,'2 Bridges Relay'!$E$2:$G$31,3,FALSE))</f>
        <v>0</v>
      </c>
      <c r="I138" s="68">
        <f>IF(ISNA(VLOOKUP($A138,'10 km'!$B$2:$B$42,1,FALSE)),0,VLOOKUP($A138,'10 km'!$B$2:$D$42,3,FALSE))</f>
        <v>0</v>
      </c>
      <c r="J138" s="68">
        <f>IF(ISNA(VLOOKUP($A138,'KL handicap'!$C$2:$C$26,1,FALSE)),0,VLOOKUP($A138,'KL handicap'!$C$2:$I$26,7,FALSE))</f>
        <v>0</v>
      </c>
      <c r="K138" s="68">
        <f>IF(ISNA(VLOOKUP($A138,'Max Howard Tan handicap'!$C$2:$C$24,1,FALSE)),0,VLOOKUP($A138,'Max Howard Tan handicap'!$C$2:$I$24,7,FALSE))</f>
        <v>0</v>
      </c>
      <c r="L138" s="95">
        <f>IF(ISNA(VLOOKUP($A138,parkrun!$B$2:$H$42,1,FALSE)),0,VLOOKUP($A138,parkrun!$B$2:$H$42,7,FALSE))</f>
        <v>0</v>
      </c>
      <c r="M138" s="69">
        <f t="shared" si="15"/>
        <v>0</v>
      </c>
      <c r="N138" s="77">
        <f t="shared" si="16"/>
        <v>0</v>
      </c>
      <c r="O138" s="70">
        <f t="shared" si="17"/>
        <v>0</v>
      </c>
      <c r="P138" s="70">
        <f t="shared" si="18"/>
        <v>0</v>
      </c>
      <c r="Q138" s="25">
        <f t="shared" si="19"/>
        <v>112</v>
      </c>
      <c r="R138" s="26">
        <f t="shared" si="20"/>
        <v>112</v>
      </c>
      <c r="S138"/>
      <c r="T138" s="148">
        <v>29014</v>
      </c>
      <c r="V138" s="47"/>
    </row>
    <row r="139" spans="1:22" x14ac:dyDescent="0.2">
      <c r="A139" s="48" t="s">
        <v>201</v>
      </c>
      <c r="B139" s="88" t="s">
        <v>32</v>
      </c>
      <c r="C139" s="67">
        <f>IF(ISNA(VLOOKUP($A139,'5M''s'!$D$2:$D$43,1,FALSE)),0,VLOOKUP($A139,'5M''s'!$D$2:$E$43,2,FALSE))</f>
        <v>0</v>
      </c>
      <c r="D139" s="95">
        <f>IF(ISNA(VLOOKUP($A139,'Mile handicap'!$C$2:$C$50,1,FALSE)),0,VLOOKUP($A139,'Mile handicap'!$C$2:$I$50,7,FALSE))</f>
        <v>0</v>
      </c>
      <c r="E139" s="68">
        <f>IF(ISNA(VLOOKUP($A139,'3000m handicap'!$C$2:$C$52,1,FALSE)),0,VLOOKUP($A139,'3000m handicap'!$C$2:$I$52,7,FALSE))</f>
        <v>0</v>
      </c>
      <c r="F139" s="68">
        <f>IF(ISNA(VLOOKUP($A139,'5000m handicap'!$C$2:$C$45,1,FALSE)),0,VLOOKUP($A139,'5000m handicap'!$C$2:$I$45,7,FALSE))</f>
        <v>0</v>
      </c>
      <c r="G139" s="68">
        <f>IF(ISNA(VLOOKUP($A139,'Peter Moor 2000m'!$C$2:$C$46,1,FALSE)),0,VLOOKUP($A139,'Peter Moor 2000m'!$C$2:$I$46,7,FALSE))</f>
        <v>0</v>
      </c>
      <c r="H139" s="68">
        <f>IF(ISNA(VLOOKUP($A139,'2 Bridges Relay'!$E$2:$E$31,1,FALSE)),0,VLOOKUP($A139,'2 Bridges Relay'!$E$2:$G$31,3,FALSE))</f>
        <v>0</v>
      </c>
      <c r="I139" s="68">
        <f>IF(ISNA(VLOOKUP($A139,'10 km'!$B$2:$B$42,1,FALSE)),0,VLOOKUP($A139,'10 km'!$B$2:$D$42,3,FALSE))</f>
        <v>0</v>
      </c>
      <c r="J139" s="68">
        <f>IF(ISNA(VLOOKUP($A139,'KL handicap'!$C$2:$C$26,1,FALSE)),0,VLOOKUP($A139,'KL handicap'!$C$2:$I$26,7,FALSE))</f>
        <v>0</v>
      </c>
      <c r="K139" s="68">
        <f>IF(ISNA(VLOOKUP($A139,'Max Howard Tan handicap'!$C$2:$C$24,1,FALSE)),0,VLOOKUP($A139,'Max Howard Tan handicap'!$C$2:$I$24,7,FALSE))</f>
        <v>0</v>
      </c>
      <c r="L139" s="95">
        <f>IF(ISNA(VLOOKUP($A139,parkrun!$B$2:$H$42,1,FALSE)),0,VLOOKUP($A139,parkrun!$B$2:$H$42,7,FALSE))</f>
        <v>0</v>
      </c>
      <c r="M139" s="69">
        <f t="shared" si="15"/>
        <v>0</v>
      </c>
      <c r="N139" s="77">
        <f t="shared" si="16"/>
        <v>0</v>
      </c>
      <c r="O139" s="70">
        <f t="shared" si="17"/>
        <v>0</v>
      </c>
      <c r="P139" s="70">
        <f t="shared" si="18"/>
        <v>0</v>
      </c>
      <c r="Q139" s="25">
        <f t="shared" si="19"/>
        <v>112</v>
      </c>
      <c r="R139" s="26">
        <f t="shared" si="20"/>
        <v>112</v>
      </c>
      <c r="S139"/>
      <c r="T139" s="148">
        <v>18782</v>
      </c>
      <c r="V139" s="47"/>
    </row>
    <row r="140" spans="1:22" x14ac:dyDescent="0.2">
      <c r="A140" s="48" t="s">
        <v>115</v>
      </c>
      <c r="B140" s="88" t="s">
        <v>33</v>
      </c>
      <c r="C140" s="67">
        <f>IF(ISNA(VLOOKUP($A140,'5M''s'!$D$2:$D$43,1,FALSE)),0,VLOOKUP($A140,'5M''s'!$D$2:$E$43,2,FALSE))</f>
        <v>0</v>
      </c>
      <c r="D140" s="95">
        <f>IF(ISNA(VLOOKUP($A140,'Mile handicap'!$C$2:$C$50,1,FALSE)),0,VLOOKUP($A140,'Mile handicap'!$C$2:$I$50,7,FALSE))</f>
        <v>0</v>
      </c>
      <c r="E140" s="68">
        <f>IF(ISNA(VLOOKUP($A140,'3000m handicap'!$C$2:$C$52,1,FALSE)),0,VLOOKUP($A140,'3000m handicap'!$C$2:$I$52,7,FALSE))</f>
        <v>0</v>
      </c>
      <c r="F140" s="68">
        <f>IF(ISNA(VLOOKUP($A140,'5000m handicap'!$C$2:$C$45,1,FALSE)),0,VLOOKUP($A140,'5000m handicap'!$C$2:$I$45,7,FALSE))</f>
        <v>0</v>
      </c>
      <c r="G140" s="68">
        <f>IF(ISNA(VLOOKUP($A140,'Peter Moor 2000m'!$C$2:$C$46,1,FALSE)),0,VLOOKUP($A140,'Peter Moor 2000m'!$C$2:$I$46,7,FALSE))</f>
        <v>0</v>
      </c>
      <c r="H140" s="68">
        <f>IF(ISNA(VLOOKUP($A140,'2 Bridges Relay'!$E$2:$E$31,1,FALSE)),0,VLOOKUP($A140,'2 Bridges Relay'!$E$2:$G$31,3,FALSE))</f>
        <v>0</v>
      </c>
      <c r="I140" s="68">
        <f>IF(ISNA(VLOOKUP($A140,'10 km'!$B$2:$B$42,1,FALSE)),0,VLOOKUP($A140,'10 km'!$B$2:$D$42,3,FALSE))</f>
        <v>0</v>
      </c>
      <c r="J140" s="68">
        <f>IF(ISNA(VLOOKUP($A140,'KL handicap'!$C$2:$C$26,1,FALSE)),0,VLOOKUP($A140,'KL handicap'!$C$2:$I$26,7,FALSE))</f>
        <v>0</v>
      </c>
      <c r="K140" s="68">
        <f>IF(ISNA(VLOOKUP($A140,'Max Howard Tan handicap'!$C$2:$C$24,1,FALSE)),0,VLOOKUP($A140,'Max Howard Tan handicap'!$C$2:$I$24,7,FALSE))</f>
        <v>0</v>
      </c>
      <c r="L140" s="95">
        <f>IF(ISNA(VLOOKUP($A140,parkrun!$B$2:$H$42,1,FALSE)),0,VLOOKUP($A140,parkrun!$B$2:$H$42,7,FALSE))</f>
        <v>0</v>
      </c>
      <c r="M140" s="69">
        <f t="shared" si="15"/>
        <v>0</v>
      </c>
      <c r="N140" s="77">
        <f t="shared" si="16"/>
        <v>0</v>
      </c>
      <c r="O140" s="70">
        <f t="shared" si="17"/>
        <v>0</v>
      </c>
      <c r="P140" s="70">
        <f t="shared" si="18"/>
        <v>0</v>
      </c>
      <c r="Q140" s="25">
        <f t="shared" si="19"/>
        <v>112</v>
      </c>
      <c r="R140" s="26">
        <f t="shared" si="20"/>
        <v>112</v>
      </c>
      <c r="S140"/>
      <c r="T140" s="148">
        <v>27800</v>
      </c>
      <c r="V140" s="47"/>
    </row>
    <row r="141" spans="1:22" x14ac:dyDescent="0.2">
      <c r="A141" s="48" t="s">
        <v>125</v>
      </c>
      <c r="B141" s="88" t="s">
        <v>32</v>
      </c>
      <c r="C141" s="67">
        <f>IF(ISNA(VLOOKUP($A141,'5M''s'!$D$2:$D$43,1,FALSE)),0,VLOOKUP($A141,'5M''s'!$D$2:$E$43,2,FALSE))</f>
        <v>0</v>
      </c>
      <c r="D141" s="95">
        <f>IF(ISNA(VLOOKUP($A141,'Mile handicap'!$C$2:$C$50,1,FALSE)),0,VLOOKUP($A141,'Mile handicap'!$C$2:$I$50,7,FALSE))</f>
        <v>0</v>
      </c>
      <c r="E141" s="68">
        <f>IF(ISNA(VLOOKUP($A141,'3000m handicap'!$C$2:$C$52,1,FALSE)),0,VLOOKUP($A141,'3000m handicap'!$C$2:$I$52,7,FALSE))</f>
        <v>0</v>
      </c>
      <c r="F141" s="68">
        <f>IF(ISNA(VLOOKUP($A141,'5000m handicap'!$C$2:$C$45,1,FALSE)),0,VLOOKUP($A141,'5000m handicap'!$C$2:$I$45,7,FALSE))</f>
        <v>0</v>
      </c>
      <c r="G141" s="68">
        <f>IF(ISNA(VLOOKUP($A141,'Peter Moor 2000m'!$C$2:$C$46,1,FALSE)),0,VLOOKUP($A141,'Peter Moor 2000m'!$C$2:$I$46,7,FALSE))</f>
        <v>0</v>
      </c>
      <c r="H141" s="68">
        <f>IF(ISNA(VLOOKUP($A141,'2 Bridges Relay'!$E$2:$E$31,1,FALSE)),0,VLOOKUP($A141,'2 Bridges Relay'!$E$2:$G$31,3,FALSE))</f>
        <v>0</v>
      </c>
      <c r="I141" s="68">
        <f>IF(ISNA(VLOOKUP($A141,'10 km'!$B$2:$B$42,1,FALSE)),0,VLOOKUP($A141,'10 km'!$B$2:$D$42,3,FALSE))</f>
        <v>0</v>
      </c>
      <c r="J141" s="68">
        <f>IF(ISNA(VLOOKUP($A141,'KL handicap'!$C$2:$C$26,1,FALSE)),0,VLOOKUP($A141,'KL handicap'!$C$2:$I$26,7,FALSE))</f>
        <v>0</v>
      </c>
      <c r="K141" s="68">
        <f>IF(ISNA(VLOOKUP($A141,'Max Howard Tan handicap'!$C$2:$C$24,1,FALSE)),0,VLOOKUP($A141,'Max Howard Tan handicap'!$C$2:$I$24,7,FALSE))</f>
        <v>0</v>
      </c>
      <c r="L141" s="95">
        <f>IF(ISNA(VLOOKUP($A141,parkrun!$B$2:$H$42,1,FALSE)),0,VLOOKUP($A141,parkrun!$B$2:$H$42,7,FALSE))</f>
        <v>0</v>
      </c>
      <c r="M141" s="69">
        <f t="shared" si="15"/>
        <v>0</v>
      </c>
      <c r="N141" s="77">
        <f t="shared" si="16"/>
        <v>0</v>
      </c>
      <c r="O141" s="70">
        <f t="shared" si="17"/>
        <v>0</v>
      </c>
      <c r="P141" s="70">
        <f t="shared" si="18"/>
        <v>0</v>
      </c>
      <c r="Q141" s="25">
        <f t="shared" si="19"/>
        <v>112</v>
      </c>
      <c r="R141" s="26">
        <f t="shared" si="20"/>
        <v>112</v>
      </c>
      <c r="S141"/>
      <c r="T141" s="148">
        <v>26125</v>
      </c>
      <c r="V141" s="47"/>
    </row>
    <row r="142" spans="1:22" x14ac:dyDescent="0.2">
      <c r="A142" s="48" t="s">
        <v>362</v>
      </c>
      <c r="B142" s="88" t="s">
        <v>32</v>
      </c>
      <c r="C142" s="67">
        <f>IF(ISNA(VLOOKUP($A142,'5M''s'!$D$2:$D$43,1,FALSE)),0,VLOOKUP($A142,'5M''s'!$D$2:$E$43,2,FALSE))</f>
        <v>0</v>
      </c>
      <c r="D142" s="95">
        <f>IF(ISNA(VLOOKUP($A142,'Mile handicap'!$C$2:$C$50,1,FALSE)),0,VLOOKUP($A142,'Mile handicap'!$C$2:$I$50,7,FALSE))</f>
        <v>0</v>
      </c>
      <c r="E142" s="68">
        <f>IF(ISNA(VLOOKUP($A142,'3000m handicap'!$C$2:$C$52,1,FALSE)),0,VLOOKUP($A142,'3000m handicap'!$C$2:$I$52,7,FALSE))</f>
        <v>0</v>
      </c>
      <c r="F142" s="68">
        <f>IF(ISNA(VLOOKUP($A142,'5000m handicap'!$C$2:$C$45,1,FALSE)),0,VLOOKUP($A142,'5000m handicap'!$C$2:$I$45,7,FALSE))</f>
        <v>0</v>
      </c>
      <c r="G142" s="68">
        <f>IF(ISNA(VLOOKUP($A142,'Peter Moor 2000m'!$C$2:$C$46,1,FALSE)),0,VLOOKUP($A142,'Peter Moor 2000m'!$C$2:$I$46,7,FALSE))</f>
        <v>0</v>
      </c>
      <c r="H142" s="68">
        <f>IF(ISNA(VLOOKUP($A142,'2 Bridges Relay'!$E$2:$E$31,1,FALSE)),0,VLOOKUP($A142,'2 Bridges Relay'!$E$2:$G$31,3,FALSE))</f>
        <v>0</v>
      </c>
      <c r="I142" s="68">
        <f>IF(ISNA(VLOOKUP($A142,'10 km'!$B$2:$B$42,1,FALSE)),0,VLOOKUP($A142,'10 km'!$B$2:$D$42,3,FALSE))</f>
        <v>0</v>
      </c>
      <c r="J142" s="68">
        <f>IF(ISNA(VLOOKUP($A142,'KL handicap'!$C$2:$C$26,1,FALSE)),0,VLOOKUP($A142,'KL handicap'!$C$2:$I$26,7,FALSE))</f>
        <v>0</v>
      </c>
      <c r="K142" s="68">
        <f>IF(ISNA(VLOOKUP($A142,'Max Howard Tan handicap'!$C$2:$C$24,1,FALSE)),0,VLOOKUP($A142,'Max Howard Tan handicap'!$C$2:$I$24,7,FALSE))</f>
        <v>0</v>
      </c>
      <c r="L142" s="95">
        <f>IF(ISNA(VLOOKUP($A142,parkrun!$B$2:$H$42,1,FALSE)),0,VLOOKUP($A142,parkrun!$B$2:$H$42,7,FALSE))</f>
        <v>0</v>
      </c>
      <c r="M142" s="69">
        <f t="shared" si="15"/>
        <v>0</v>
      </c>
      <c r="N142" s="77">
        <f t="shared" si="16"/>
        <v>0</v>
      </c>
      <c r="O142" s="70">
        <f t="shared" si="17"/>
        <v>0</v>
      </c>
      <c r="P142" s="70">
        <f t="shared" si="18"/>
        <v>0</v>
      </c>
      <c r="Q142" s="25">
        <f t="shared" si="19"/>
        <v>112</v>
      </c>
      <c r="R142" s="26">
        <f t="shared" si="20"/>
        <v>112</v>
      </c>
      <c r="S142"/>
      <c r="T142" s="148">
        <v>30828</v>
      </c>
      <c r="V142" s="47"/>
    </row>
    <row r="143" spans="1:22" x14ac:dyDescent="0.2">
      <c r="A143" s="48" t="s">
        <v>76</v>
      </c>
      <c r="B143" s="88" t="s">
        <v>32</v>
      </c>
      <c r="C143" s="67">
        <f>IF(ISNA(VLOOKUP($A143,'5M''s'!$D$2:$D$43,1,FALSE)),0,VLOOKUP($A143,'5M''s'!$D$2:$E$43,2,FALSE))</f>
        <v>0</v>
      </c>
      <c r="D143" s="95">
        <f>IF(ISNA(VLOOKUP($A143,'Mile handicap'!$C$2:$C$50,1,FALSE)),0,VLOOKUP($A143,'Mile handicap'!$C$2:$I$50,7,FALSE))</f>
        <v>0</v>
      </c>
      <c r="E143" s="68">
        <f>IF(ISNA(VLOOKUP($A143,'3000m handicap'!$C$2:$C$52,1,FALSE)),0,VLOOKUP($A143,'3000m handicap'!$C$2:$I$52,7,FALSE))</f>
        <v>0</v>
      </c>
      <c r="F143" s="68">
        <f>IF(ISNA(VLOOKUP($A143,'5000m handicap'!$C$2:$C$45,1,FALSE)),0,VLOOKUP($A143,'5000m handicap'!$C$2:$I$45,7,FALSE))</f>
        <v>0</v>
      </c>
      <c r="G143" s="68">
        <f>IF(ISNA(VLOOKUP($A143,'Peter Moor 2000m'!$C$2:$C$46,1,FALSE)),0,VLOOKUP($A143,'Peter Moor 2000m'!$C$2:$I$46,7,FALSE))</f>
        <v>0</v>
      </c>
      <c r="H143" s="68">
        <f>IF(ISNA(VLOOKUP($A143,'2 Bridges Relay'!$E$2:$E$31,1,FALSE)),0,VLOOKUP($A143,'2 Bridges Relay'!$E$2:$G$31,3,FALSE))</f>
        <v>0</v>
      </c>
      <c r="I143" s="68">
        <f>IF(ISNA(VLOOKUP($A143,'10 km'!$B$2:$B$42,1,FALSE)),0,VLOOKUP($A143,'10 km'!$B$2:$D$42,3,FALSE))</f>
        <v>0</v>
      </c>
      <c r="J143" s="68">
        <f>IF(ISNA(VLOOKUP($A143,'KL handicap'!$C$2:$C$26,1,FALSE)),0,VLOOKUP($A143,'KL handicap'!$C$2:$I$26,7,FALSE))</f>
        <v>0</v>
      </c>
      <c r="K143" s="68">
        <f>IF(ISNA(VLOOKUP($A143,'Max Howard Tan handicap'!$C$2:$C$24,1,FALSE)),0,VLOOKUP($A143,'Max Howard Tan handicap'!$C$2:$I$24,7,FALSE))</f>
        <v>0</v>
      </c>
      <c r="L143" s="95">
        <f>IF(ISNA(VLOOKUP($A143,parkrun!$B$2:$H$42,1,FALSE)),0,VLOOKUP($A143,parkrun!$B$2:$H$42,7,FALSE))</f>
        <v>0</v>
      </c>
      <c r="M143" s="69">
        <f t="shared" si="15"/>
        <v>0</v>
      </c>
      <c r="N143" s="77">
        <f t="shared" si="16"/>
        <v>0</v>
      </c>
      <c r="O143" s="70">
        <f t="shared" si="17"/>
        <v>0</v>
      </c>
      <c r="P143" s="70">
        <f t="shared" si="18"/>
        <v>0</v>
      </c>
      <c r="Q143" s="25">
        <f t="shared" si="19"/>
        <v>112</v>
      </c>
      <c r="R143" s="26">
        <f t="shared" si="20"/>
        <v>112</v>
      </c>
      <c r="T143" s="148">
        <v>28967</v>
      </c>
      <c r="V143" s="47"/>
    </row>
    <row r="144" spans="1:22" x14ac:dyDescent="0.2">
      <c r="A144" s="139" t="s">
        <v>185</v>
      </c>
      <c r="B144" s="88" t="s">
        <v>33</v>
      </c>
      <c r="C144" s="67">
        <f>IF(ISNA(VLOOKUP($A144,'5M''s'!$D$2:$D$43,1,FALSE)),0,VLOOKUP($A144,'5M''s'!$D$2:$E$43,2,FALSE))</f>
        <v>0</v>
      </c>
      <c r="D144" s="95">
        <f>IF(ISNA(VLOOKUP($A144,'Mile handicap'!$C$2:$C$50,1,FALSE)),0,VLOOKUP($A144,'Mile handicap'!$C$2:$I$50,7,FALSE))</f>
        <v>0</v>
      </c>
      <c r="E144" s="68">
        <f>IF(ISNA(VLOOKUP($A144,'3000m handicap'!$C$2:$C$52,1,FALSE)),0,VLOOKUP($A144,'3000m handicap'!$C$2:$I$52,7,FALSE))</f>
        <v>0</v>
      </c>
      <c r="F144" s="68">
        <f>IF(ISNA(VLOOKUP($A144,'5000m handicap'!$C$2:$C$45,1,FALSE)),0,VLOOKUP($A144,'5000m handicap'!$C$2:$I$45,7,FALSE))</f>
        <v>0</v>
      </c>
      <c r="G144" s="68">
        <f>IF(ISNA(VLOOKUP($A144,'Peter Moor 2000m'!$C$2:$C$46,1,FALSE)),0,VLOOKUP($A144,'Peter Moor 2000m'!$C$2:$I$46,7,FALSE))</f>
        <v>0</v>
      </c>
      <c r="H144" s="68">
        <f>IF(ISNA(VLOOKUP($A144,'2 Bridges Relay'!$E$2:$E$31,1,FALSE)),0,VLOOKUP($A144,'2 Bridges Relay'!$E$2:$G$31,3,FALSE))</f>
        <v>0</v>
      </c>
      <c r="I144" s="68">
        <f>IF(ISNA(VLOOKUP($A144,'10 km'!$B$2:$B$42,1,FALSE)),0,VLOOKUP($A144,'10 km'!$B$2:$D$42,3,FALSE))</f>
        <v>0</v>
      </c>
      <c r="J144" s="68">
        <f>IF(ISNA(VLOOKUP($A144,'KL handicap'!$C$2:$C$26,1,FALSE)),0,VLOOKUP($A144,'KL handicap'!$C$2:$I$26,7,FALSE))</f>
        <v>0</v>
      </c>
      <c r="K144" s="68">
        <f>IF(ISNA(VLOOKUP($A144,'Max Howard Tan handicap'!$C$2:$C$24,1,FALSE)),0,VLOOKUP($A144,'Max Howard Tan handicap'!$C$2:$I$24,7,FALSE))</f>
        <v>0</v>
      </c>
      <c r="L144" s="95">
        <f>IF(ISNA(VLOOKUP($A144,parkrun!$B$2:$H$42,1,FALSE)),0,VLOOKUP($A144,parkrun!$B$2:$H$42,7,FALSE))</f>
        <v>0</v>
      </c>
      <c r="M144" s="69">
        <f t="shared" si="15"/>
        <v>0</v>
      </c>
      <c r="N144" s="77">
        <f t="shared" si="16"/>
        <v>0</v>
      </c>
      <c r="O144" s="70">
        <f t="shared" si="17"/>
        <v>0</v>
      </c>
      <c r="P144" s="70">
        <f t="shared" si="18"/>
        <v>0</v>
      </c>
      <c r="Q144" s="25">
        <f t="shared" si="19"/>
        <v>112</v>
      </c>
      <c r="R144" s="26">
        <f t="shared" si="20"/>
        <v>112</v>
      </c>
      <c r="T144" s="148">
        <v>18885</v>
      </c>
      <c r="U144"/>
      <c r="V144"/>
    </row>
    <row r="145" spans="1:23" x14ac:dyDescent="0.2">
      <c r="A145" s="48" t="s">
        <v>95</v>
      </c>
      <c r="B145" s="88" t="s">
        <v>32</v>
      </c>
      <c r="C145" s="67">
        <f>IF(ISNA(VLOOKUP($A145,'5M''s'!$D$2:$D$43,1,FALSE)),0,VLOOKUP($A145,'5M''s'!$D$2:$E$43,2,FALSE))</f>
        <v>0</v>
      </c>
      <c r="D145" s="95">
        <f>IF(ISNA(VLOOKUP($A145,'Mile handicap'!$C$2:$C$50,1,FALSE)),0,VLOOKUP($A145,'Mile handicap'!$C$2:$I$50,7,FALSE))</f>
        <v>0</v>
      </c>
      <c r="E145" s="68">
        <f>IF(ISNA(VLOOKUP($A145,'3000m handicap'!$C$2:$C$52,1,FALSE)),0,VLOOKUP($A145,'3000m handicap'!$C$2:$I$52,7,FALSE))</f>
        <v>0</v>
      </c>
      <c r="F145" s="68">
        <f>IF(ISNA(VLOOKUP($A145,'5000m handicap'!$C$2:$C$45,1,FALSE)),0,VLOOKUP($A145,'5000m handicap'!$C$2:$I$45,7,FALSE))</f>
        <v>0</v>
      </c>
      <c r="G145" s="68">
        <f>IF(ISNA(VLOOKUP($A145,'Peter Moor 2000m'!$C$2:$C$46,1,FALSE)),0,VLOOKUP($A145,'Peter Moor 2000m'!$C$2:$I$46,7,FALSE))</f>
        <v>0</v>
      </c>
      <c r="H145" s="68">
        <f>IF(ISNA(VLOOKUP($A145,'2 Bridges Relay'!$E$2:$E$31,1,FALSE)),0,VLOOKUP($A145,'2 Bridges Relay'!$E$2:$G$31,3,FALSE))</f>
        <v>0</v>
      </c>
      <c r="I145" s="68">
        <f>IF(ISNA(VLOOKUP($A145,'10 km'!$B$2:$B$42,1,FALSE)),0,VLOOKUP($A145,'10 km'!$B$2:$D$42,3,FALSE))</f>
        <v>0</v>
      </c>
      <c r="J145" s="68">
        <f>IF(ISNA(VLOOKUP($A145,'KL handicap'!$C$2:$C$26,1,FALSE)),0,VLOOKUP($A145,'KL handicap'!$C$2:$I$26,7,FALSE))</f>
        <v>0</v>
      </c>
      <c r="K145" s="68">
        <f>IF(ISNA(VLOOKUP($A145,'Max Howard Tan handicap'!$C$2:$C$24,1,FALSE)),0,VLOOKUP($A145,'Max Howard Tan handicap'!$C$2:$I$24,7,FALSE))</f>
        <v>0</v>
      </c>
      <c r="L145" s="95">
        <f>IF(ISNA(VLOOKUP($A145,parkrun!$B$2:$H$42,1,FALSE)),0,VLOOKUP($A145,parkrun!$B$2:$H$42,7,FALSE))</f>
        <v>0</v>
      </c>
      <c r="M145" s="69">
        <f t="shared" si="15"/>
        <v>0</v>
      </c>
      <c r="N145" s="77">
        <f t="shared" si="16"/>
        <v>0</v>
      </c>
      <c r="O145" s="70">
        <f t="shared" si="17"/>
        <v>0</v>
      </c>
      <c r="P145" s="70">
        <f t="shared" si="18"/>
        <v>0</v>
      </c>
      <c r="Q145" s="25">
        <f t="shared" si="19"/>
        <v>112</v>
      </c>
      <c r="R145" s="26">
        <f t="shared" si="20"/>
        <v>112</v>
      </c>
      <c r="T145" s="148">
        <v>29356</v>
      </c>
      <c r="U145"/>
      <c r="V145"/>
    </row>
    <row r="146" spans="1:23" x14ac:dyDescent="0.2">
      <c r="A146" s="48" t="s">
        <v>323</v>
      </c>
      <c r="B146" s="88" t="s">
        <v>32</v>
      </c>
      <c r="C146" s="67">
        <f>IF(ISNA(VLOOKUP($A146,'5M''s'!$D$2:$D$43,1,FALSE)),0,VLOOKUP($A146,'5M''s'!$D$2:$E$43,2,FALSE))</f>
        <v>0</v>
      </c>
      <c r="D146" s="95">
        <f>IF(ISNA(VLOOKUP($A146,'Mile handicap'!$C$2:$C$50,1,FALSE)),0,VLOOKUP($A146,'Mile handicap'!$C$2:$I$50,7,FALSE))</f>
        <v>0</v>
      </c>
      <c r="E146" s="68">
        <f>IF(ISNA(VLOOKUP($A146,'3000m handicap'!$C$2:$C$52,1,FALSE)),0,VLOOKUP($A146,'3000m handicap'!$C$2:$I$52,7,FALSE))</f>
        <v>0</v>
      </c>
      <c r="F146" s="68">
        <f>IF(ISNA(VLOOKUP($A146,'5000m handicap'!$C$2:$C$45,1,FALSE)),0,VLOOKUP($A146,'5000m handicap'!$C$2:$I$45,7,FALSE))</f>
        <v>0</v>
      </c>
      <c r="G146" s="68">
        <f>IF(ISNA(VLOOKUP($A146,'Peter Moor 2000m'!$C$2:$C$46,1,FALSE)),0,VLOOKUP($A146,'Peter Moor 2000m'!$C$2:$I$46,7,FALSE))</f>
        <v>0</v>
      </c>
      <c r="H146" s="68">
        <f>IF(ISNA(VLOOKUP($A146,'2 Bridges Relay'!$E$2:$E$31,1,FALSE)),0,VLOOKUP($A146,'2 Bridges Relay'!$E$2:$G$31,3,FALSE))</f>
        <v>0</v>
      </c>
      <c r="I146" s="68">
        <f>IF(ISNA(VLOOKUP($A146,'10 km'!$B$2:$B$42,1,FALSE)),0,VLOOKUP($A146,'10 km'!$B$2:$D$42,3,FALSE))</f>
        <v>0</v>
      </c>
      <c r="J146" s="68">
        <f>IF(ISNA(VLOOKUP($A146,'KL handicap'!$C$2:$C$26,1,FALSE)),0,VLOOKUP($A146,'KL handicap'!$C$2:$I$26,7,FALSE))</f>
        <v>0</v>
      </c>
      <c r="K146" s="68">
        <f>IF(ISNA(VLOOKUP($A146,'Max Howard Tan handicap'!$C$2:$C$24,1,FALSE)),0,VLOOKUP($A146,'Max Howard Tan handicap'!$C$2:$I$24,7,FALSE))</f>
        <v>0</v>
      </c>
      <c r="L146" s="95">
        <f>IF(ISNA(VLOOKUP($A146,parkrun!$B$2:$H$42,1,FALSE)),0,VLOOKUP($A146,parkrun!$B$2:$H$42,7,FALSE))</f>
        <v>0</v>
      </c>
      <c r="M146" s="69">
        <f t="shared" si="15"/>
        <v>0</v>
      </c>
      <c r="N146" s="77">
        <f t="shared" si="16"/>
        <v>0</v>
      </c>
      <c r="O146" s="70">
        <f t="shared" si="17"/>
        <v>0</v>
      </c>
      <c r="P146" s="70">
        <f t="shared" si="18"/>
        <v>0</v>
      </c>
      <c r="Q146" s="25">
        <f t="shared" si="19"/>
        <v>112</v>
      </c>
      <c r="R146" s="26">
        <f t="shared" si="20"/>
        <v>112</v>
      </c>
      <c r="T146" s="148">
        <v>31847</v>
      </c>
      <c r="U146"/>
      <c r="V146"/>
    </row>
    <row r="147" spans="1:23" x14ac:dyDescent="0.2">
      <c r="A147" s="48" t="s">
        <v>157</v>
      </c>
      <c r="B147" s="88" t="s">
        <v>32</v>
      </c>
      <c r="C147" s="67">
        <f>IF(ISNA(VLOOKUP($A147,'5M''s'!$D$2:$D$43,1,FALSE)),0,VLOOKUP($A147,'5M''s'!$D$2:$E$43,2,FALSE))</f>
        <v>0</v>
      </c>
      <c r="D147" s="95">
        <f>IF(ISNA(VLOOKUP($A147,'Mile handicap'!$C$2:$C$50,1,FALSE)),0,VLOOKUP($A147,'Mile handicap'!$C$2:$I$50,7,FALSE))</f>
        <v>0</v>
      </c>
      <c r="E147" s="68">
        <f>IF(ISNA(VLOOKUP($A147,'3000m handicap'!$C$2:$C$52,1,FALSE)),0,VLOOKUP($A147,'3000m handicap'!$C$2:$I$52,7,FALSE))</f>
        <v>0</v>
      </c>
      <c r="F147" s="68">
        <f>IF(ISNA(VLOOKUP($A147,'5000m handicap'!$C$2:$C$45,1,FALSE)),0,VLOOKUP($A147,'5000m handicap'!$C$2:$I$45,7,FALSE))</f>
        <v>0</v>
      </c>
      <c r="G147" s="68">
        <f>IF(ISNA(VLOOKUP($A147,'Peter Moor 2000m'!$C$2:$C$46,1,FALSE)),0,VLOOKUP($A147,'Peter Moor 2000m'!$C$2:$I$46,7,FALSE))</f>
        <v>0</v>
      </c>
      <c r="H147" s="68">
        <f>IF(ISNA(VLOOKUP($A147,'2 Bridges Relay'!$E$2:$E$31,1,FALSE)),0,VLOOKUP($A147,'2 Bridges Relay'!$E$2:$G$31,3,FALSE))</f>
        <v>0</v>
      </c>
      <c r="I147" s="68">
        <f>IF(ISNA(VLOOKUP($A147,'10 km'!$B$2:$B$42,1,FALSE)),0,VLOOKUP($A147,'10 km'!$B$2:$D$42,3,FALSE))</f>
        <v>0</v>
      </c>
      <c r="J147" s="68">
        <f>IF(ISNA(VLOOKUP($A147,'KL handicap'!$C$2:$C$26,1,FALSE)),0,VLOOKUP($A147,'KL handicap'!$C$2:$I$26,7,FALSE))</f>
        <v>0</v>
      </c>
      <c r="K147" s="68">
        <f>IF(ISNA(VLOOKUP($A147,'Max Howard Tan handicap'!$C$2:$C$24,1,FALSE)),0,VLOOKUP($A147,'Max Howard Tan handicap'!$C$2:$I$24,7,FALSE))</f>
        <v>0</v>
      </c>
      <c r="L147" s="95">
        <f>IF(ISNA(VLOOKUP($A147,parkrun!$B$2:$H$42,1,FALSE)),0,VLOOKUP($A147,parkrun!$B$2:$H$42,7,FALSE))</f>
        <v>0</v>
      </c>
      <c r="M147" s="69">
        <f t="shared" si="15"/>
        <v>0</v>
      </c>
      <c r="N147" s="77">
        <f t="shared" si="16"/>
        <v>0</v>
      </c>
      <c r="O147" s="70">
        <f t="shared" si="17"/>
        <v>0</v>
      </c>
      <c r="P147" s="70">
        <f t="shared" si="18"/>
        <v>0</v>
      </c>
      <c r="Q147" s="25">
        <f t="shared" si="19"/>
        <v>112</v>
      </c>
      <c r="R147" s="26">
        <f t="shared" si="20"/>
        <v>112</v>
      </c>
      <c r="T147" s="148">
        <v>24523</v>
      </c>
      <c r="U147"/>
      <c r="V147"/>
    </row>
    <row r="148" spans="1:23" x14ac:dyDescent="0.2">
      <c r="A148" s="48" t="s">
        <v>363</v>
      </c>
      <c r="B148" s="88" t="s">
        <v>33</v>
      </c>
      <c r="C148" s="67">
        <f>IF(ISNA(VLOOKUP($A148,'5M''s'!$D$2:$D$43,1,FALSE)),0,VLOOKUP($A148,'5M''s'!$D$2:$E$43,2,FALSE))</f>
        <v>0</v>
      </c>
      <c r="D148" s="95">
        <f>IF(ISNA(VLOOKUP($A148,'Mile handicap'!$C$2:$C$50,1,FALSE)),0,VLOOKUP($A148,'Mile handicap'!$C$2:$I$50,7,FALSE))</f>
        <v>0</v>
      </c>
      <c r="E148" s="68">
        <f>IF(ISNA(VLOOKUP($A148,'3000m handicap'!$C$2:$C$52,1,FALSE)),0,VLOOKUP($A148,'3000m handicap'!$C$2:$I$52,7,FALSE))</f>
        <v>0</v>
      </c>
      <c r="F148" s="68">
        <f>IF(ISNA(VLOOKUP($A148,'5000m handicap'!$C$2:$C$45,1,FALSE)),0,VLOOKUP($A148,'5000m handicap'!$C$2:$I$45,7,FALSE))</f>
        <v>0</v>
      </c>
      <c r="G148" s="68">
        <f>IF(ISNA(VLOOKUP($A148,'Peter Moor 2000m'!$C$2:$C$46,1,FALSE)),0,VLOOKUP($A148,'Peter Moor 2000m'!$C$2:$I$46,7,FALSE))</f>
        <v>0</v>
      </c>
      <c r="H148" s="68">
        <f>IF(ISNA(VLOOKUP($A148,'2 Bridges Relay'!$E$2:$E$31,1,FALSE)),0,VLOOKUP($A148,'2 Bridges Relay'!$E$2:$G$31,3,FALSE))</f>
        <v>0</v>
      </c>
      <c r="I148" s="68">
        <f>IF(ISNA(VLOOKUP($A148,'10 km'!$B$2:$B$42,1,FALSE)),0,VLOOKUP($A148,'10 km'!$B$2:$D$42,3,FALSE))</f>
        <v>0</v>
      </c>
      <c r="J148" s="68">
        <f>IF(ISNA(VLOOKUP($A148,'KL handicap'!$C$2:$C$26,1,FALSE)),0,VLOOKUP($A148,'KL handicap'!$C$2:$I$26,7,FALSE))</f>
        <v>0</v>
      </c>
      <c r="K148" s="68">
        <f>IF(ISNA(VLOOKUP($A148,'Max Howard Tan handicap'!$C$2:$C$24,1,FALSE)),0,VLOOKUP($A148,'Max Howard Tan handicap'!$C$2:$I$24,7,FALSE))</f>
        <v>0</v>
      </c>
      <c r="L148" s="95">
        <f>IF(ISNA(VLOOKUP($A148,parkrun!$B$2:$H$42,1,FALSE)),0,VLOOKUP($A148,parkrun!$B$2:$H$42,7,FALSE))</f>
        <v>0</v>
      </c>
      <c r="M148" s="69">
        <f t="shared" si="15"/>
        <v>0</v>
      </c>
      <c r="N148" s="77">
        <f t="shared" si="16"/>
        <v>0</v>
      </c>
      <c r="O148" s="70">
        <f t="shared" si="17"/>
        <v>0</v>
      </c>
      <c r="P148" s="70">
        <f t="shared" si="18"/>
        <v>0</v>
      </c>
      <c r="Q148" s="25">
        <f t="shared" si="19"/>
        <v>112</v>
      </c>
      <c r="R148" s="26">
        <f t="shared" si="20"/>
        <v>112</v>
      </c>
      <c r="T148" s="148">
        <v>24690</v>
      </c>
      <c r="U148"/>
      <c r="V148"/>
    </row>
    <row r="149" spans="1:23" x14ac:dyDescent="0.2">
      <c r="A149" s="48" t="s">
        <v>303</v>
      </c>
      <c r="B149" s="88" t="s">
        <v>32</v>
      </c>
      <c r="C149" s="67">
        <f>IF(ISNA(VLOOKUP($A149,'5M''s'!$D$2:$D$43,1,FALSE)),0,VLOOKUP($A149,'5M''s'!$D$2:$E$43,2,FALSE))</f>
        <v>0</v>
      </c>
      <c r="D149" s="95">
        <f>IF(ISNA(VLOOKUP($A149,'Mile handicap'!$C$2:$C$50,1,FALSE)),0,VLOOKUP($A149,'Mile handicap'!$C$2:$I$50,7,FALSE))</f>
        <v>0</v>
      </c>
      <c r="E149" s="68">
        <f>IF(ISNA(VLOOKUP($A149,'3000m handicap'!$C$2:$C$52,1,FALSE)),0,VLOOKUP($A149,'3000m handicap'!$C$2:$I$52,7,FALSE))</f>
        <v>0</v>
      </c>
      <c r="F149" s="68">
        <f>IF(ISNA(VLOOKUP($A149,'5000m handicap'!$C$2:$C$45,1,FALSE)),0,VLOOKUP($A149,'5000m handicap'!$C$2:$I$45,7,FALSE))</f>
        <v>0</v>
      </c>
      <c r="G149" s="68">
        <f>IF(ISNA(VLOOKUP($A149,'Peter Moor 2000m'!$C$2:$C$46,1,FALSE)),0,VLOOKUP($A149,'Peter Moor 2000m'!$C$2:$I$46,7,FALSE))</f>
        <v>0</v>
      </c>
      <c r="H149" s="68">
        <f>IF(ISNA(VLOOKUP($A149,'2 Bridges Relay'!$E$2:$E$31,1,FALSE)),0,VLOOKUP($A149,'2 Bridges Relay'!$E$2:$G$31,3,FALSE))</f>
        <v>0</v>
      </c>
      <c r="I149" s="68">
        <f>IF(ISNA(VLOOKUP($A149,'10 km'!$B$2:$B$42,1,FALSE)),0,VLOOKUP($A149,'10 km'!$B$2:$D$42,3,FALSE))</f>
        <v>0</v>
      </c>
      <c r="J149" s="68">
        <f>IF(ISNA(VLOOKUP($A149,'KL handicap'!$C$2:$C$26,1,FALSE)),0,VLOOKUP($A149,'KL handicap'!$C$2:$I$26,7,FALSE))</f>
        <v>0</v>
      </c>
      <c r="K149" s="68">
        <f>IF(ISNA(VLOOKUP($A149,'Max Howard Tan handicap'!$C$2:$C$24,1,FALSE)),0,VLOOKUP($A149,'Max Howard Tan handicap'!$C$2:$I$24,7,FALSE))</f>
        <v>0</v>
      </c>
      <c r="L149" s="95">
        <f>IF(ISNA(VLOOKUP($A149,parkrun!$B$2:$H$42,1,FALSE)),0,VLOOKUP($A149,parkrun!$B$2:$H$42,7,FALSE))</f>
        <v>0</v>
      </c>
      <c r="M149" s="69">
        <f t="shared" si="15"/>
        <v>0</v>
      </c>
      <c r="N149" s="77">
        <f t="shared" si="16"/>
        <v>0</v>
      </c>
      <c r="O149" s="70">
        <f t="shared" si="17"/>
        <v>0</v>
      </c>
      <c r="P149" s="70">
        <f t="shared" si="18"/>
        <v>0</v>
      </c>
      <c r="Q149" s="25">
        <f t="shared" si="19"/>
        <v>112</v>
      </c>
      <c r="R149" s="26">
        <f t="shared" si="20"/>
        <v>112</v>
      </c>
      <c r="T149" s="148">
        <v>24709</v>
      </c>
      <c r="U149"/>
      <c r="V149"/>
    </row>
    <row r="150" spans="1:23" x14ac:dyDescent="0.2">
      <c r="A150" s="48" t="s">
        <v>130</v>
      </c>
      <c r="B150" s="88" t="s">
        <v>32</v>
      </c>
      <c r="C150" s="67">
        <f>IF(ISNA(VLOOKUP($A150,'5M''s'!$D$2:$D$43,1,FALSE)),0,VLOOKUP($A150,'5M''s'!$D$2:$E$43,2,FALSE))</f>
        <v>0</v>
      </c>
      <c r="D150" s="95">
        <f>IF(ISNA(VLOOKUP($A150,'Mile handicap'!$C$2:$C$50,1,FALSE)),0,VLOOKUP($A150,'Mile handicap'!$C$2:$I$50,7,FALSE))</f>
        <v>0</v>
      </c>
      <c r="E150" s="68">
        <f>IF(ISNA(VLOOKUP($A150,'3000m handicap'!$C$2:$C$52,1,FALSE)),0,VLOOKUP($A150,'3000m handicap'!$C$2:$I$52,7,FALSE))</f>
        <v>0</v>
      </c>
      <c r="F150" s="68">
        <f>IF(ISNA(VLOOKUP($A150,'5000m handicap'!$C$2:$C$45,1,FALSE)),0,VLOOKUP($A150,'5000m handicap'!$C$2:$I$45,7,FALSE))</f>
        <v>0</v>
      </c>
      <c r="G150" s="68">
        <f>IF(ISNA(VLOOKUP($A150,'Peter Moor 2000m'!$C$2:$C$46,1,FALSE)),0,VLOOKUP($A150,'Peter Moor 2000m'!$C$2:$I$46,7,FALSE))</f>
        <v>0</v>
      </c>
      <c r="H150" s="68">
        <f>IF(ISNA(VLOOKUP($A150,'2 Bridges Relay'!$E$2:$E$31,1,FALSE)),0,VLOOKUP($A150,'2 Bridges Relay'!$E$2:$G$31,3,FALSE))</f>
        <v>0</v>
      </c>
      <c r="I150" s="68">
        <f>IF(ISNA(VLOOKUP($A150,'10 km'!$B$2:$B$42,1,FALSE)),0,VLOOKUP($A150,'10 km'!$B$2:$D$42,3,FALSE))</f>
        <v>0</v>
      </c>
      <c r="J150" s="68">
        <f>IF(ISNA(VLOOKUP($A150,'KL handicap'!$C$2:$C$26,1,FALSE)),0,VLOOKUP($A150,'KL handicap'!$C$2:$I$26,7,FALSE))</f>
        <v>0</v>
      </c>
      <c r="K150" s="68">
        <f>IF(ISNA(VLOOKUP($A150,'Max Howard Tan handicap'!$C$2:$C$24,1,FALSE)),0,VLOOKUP($A150,'Max Howard Tan handicap'!$C$2:$I$24,7,FALSE))</f>
        <v>0</v>
      </c>
      <c r="L150" s="95">
        <f>IF(ISNA(VLOOKUP($A150,parkrun!$B$2:$H$42,1,FALSE)),0,VLOOKUP($A150,parkrun!$B$2:$H$42,7,FALSE))</f>
        <v>0</v>
      </c>
      <c r="M150" s="69">
        <f t="shared" si="15"/>
        <v>0</v>
      </c>
      <c r="N150" s="77">
        <f t="shared" si="16"/>
        <v>0</v>
      </c>
      <c r="O150" s="70">
        <f t="shared" si="17"/>
        <v>0</v>
      </c>
      <c r="P150" s="70">
        <f t="shared" si="18"/>
        <v>0</v>
      </c>
      <c r="Q150" s="25">
        <f t="shared" si="19"/>
        <v>112</v>
      </c>
      <c r="R150" s="26">
        <f t="shared" si="20"/>
        <v>112</v>
      </c>
      <c r="T150" s="148">
        <v>29334</v>
      </c>
      <c r="U150"/>
      <c r="V150"/>
      <c r="W150"/>
    </row>
    <row r="151" spans="1:23" x14ac:dyDescent="0.2">
      <c r="A151" s="48" t="s">
        <v>111</v>
      </c>
      <c r="B151" s="88" t="s">
        <v>33</v>
      </c>
      <c r="C151" s="67">
        <f>IF(ISNA(VLOOKUP($A151,'5M''s'!$D$2:$D$43,1,FALSE)),0,VLOOKUP($A151,'5M''s'!$D$2:$E$43,2,FALSE))</f>
        <v>0</v>
      </c>
      <c r="D151" s="95">
        <f>IF(ISNA(VLOOKUP($A151,'Mile handicap'!$C$2:$C$50,1,FALSE)),0,VLOOKUP($A151,'Mile handicap'!$C$2:$I$50,7,FALSE))</f>
        <v>0</v>
      </c>
      <c r="E151" s="68">
        <f>IF(ISNA(VLOOKUP($A151,'3000m handicap'!$C$2:$C$52,1,FALSE)),0,VLOOKUP($A151,'3000m handicap'!$C$2:$I$52,7,FALSE))</f>
        <v>0</v>
      </c>
      <c r="F151" s="68">
        <f>IF(ISNA(VLOOKUP($A151,'5000m handicap'!$C$2:$C$45,1,FALSE)),0,VLOOKUP($A151,'5000m handicap'!$C$2:$I$45,7,FALSE))</f>
        <v>0</v>
      </c>
      <c r="G151" s="68">
        <f>IF(ISNA(VLOOKUP($A151,'Peter Moor 2000m'!$C$2:$C$46,1,FALSE)),0,VLOOKUP($A151,'Peter Moor 2000m'!$C$2:$I$46,7,FALSE))</f>
        <v>0</v>
      </c>
      <c r="H151" s="68">
        <f>IF(ISNA(VLOOKUP($A151,'2 Bridges Relay'!$E$2:$E$31,1,FALSE)),0,VLOOKUP($A151,'2 Bridges Relay'!$E$2:$G$31,3,FALSE))</f>
        <v>0</v>
      </c>
      <c r="I151" s="68">
        <f>IF(ISNA(VLOOKUP($A151,'10 km'!$B$2:$B$42,1,FALSE)),0,VLOOKUP($A151,'10 km'!$B$2:$D$42,3,FALSE))</f>
        <v>0</v>
      </c>
      <c r="J151" s="68">
        <f>IF(ISNA(VLOOKUP($A151,'KL handicap'!$C$2:$C$26,1,FALSE)),0,VLOOKUP($A151,'KL handicap'!$C$2:$I$26,7,FALSE))</f>
        <v>0</v>
      </c>
      <c r="K151" s="68">
        <f>IF(ISNA(VLOOKUP($A151,'Max Howard Tan handicap'!$C$2:$C$24,1,FALSE)),0,VLOOKUP($A151,'Max Howard Tan handicap'!$C$2:$I$24,7,FALSE))</f>
        <v>0</v>
      </c>
      <c r="L151" s="95">
        <f>IF(ISNA(VLOOKUP($A151,parkrun!$B$2:$H$42,1,FALSE)),0,VLOOKUP($A151,parkrun!$B$2:$H$42,7,FALSE))</f>
        <v>0</v>
      </c>
      <c r="M151" s="69">
        <f t="shared" si="15"/>
        <v>0</v>
      </c>
      <c r="N151" s="77">
        <f t="shared" si="16"/>
        <v>0</v>
      </c>
      <c r="O151" s="70">
        <f t="shared" si="17"/>
        <v>0</v>
      </c>
      <c r="P151" s="70">
        <f t="shared" si="18"/>
        <v>0</v>
      </c>
      <c r="Q151" s="25">
        <f t="shared" si="19"/>
        <v>112</v>
      </c>
      <c r="R151" s="26">
        <f t="shared" si="20"/>
        <v>112</v>
      </c>
      <c r="T151" s="148">
        <v>31244</v>
      </c>
      <c r="U151"/>
      <c r="V151"/>
      <c r="W151"/>
    </row>
    <row r="152" spans="1:23" x14ac:dyDescent="0.2">
      <c r="A152" s="48" t="s">
        <v>350</v>
      </c>
      <c r="B152" s="88" t="s">
        <v>32</v>
      </c>
      <c r="C152" s="67">
        <f>IF(ISNA(VLOOKUP($A152,'5M''s'!$D$2:$D$43,1,FALSE)),0,VLOOKUP($A152,'5M''s'!$D$2:$E$43,2,FALSE))</f>
        <v>0</v>
      </c>
      <c r="D152" s="95">
        <f>IF(ISNA(VLOOKUP($A152,'Mile handicap'!$C$2:$C$50,1,FALSE)),0,VLOOKUP($A152,'Mile handicap'!$C$2:$I$50,7,FALSE))</f>
        <v>0</v>
      </c>
      <c r="E152" s="68">
        <f>IF(ISNA(VLOOKUP($A152,'3000m handicap'!$C$2:$C$52,1,FALSE)),0,VLOOKUP($A152,'3000m handicap'!$C$2:$I$52,7,FALSE))</f>
        <v>0</v>
      </c>
      <c r="F152" s="68">
        <f>IF(ISNA(VLOOKUP($A152,'5000m handicap'!$C$2:$C$45,1,FALSE)),0,VLOOKUP($A152,'5000m handicap'!$C$2:$I$45,7,FALSE))</f>
        <v>0</v>
      </c>
      <c r="G152" s="68">
        <f>IF(ISNA(VLOOKUP($A152,'Peter Moor 2000m'!$C$2:$C$46,1,FALSE)),0,VLOOKUP($A152,'Peter Moor 2000m'!$C$2:$I$46,7,FALSE))</f>
        <v>0</v>
      </c>
      <c r="H152" s="68">
        <f>IF(ISNA(VLOOKUP($A152,'2 Bridges Relay'!$E$2:$E$31,1,FALSE)),0,VLOOKUP($A152,'2 Bridges Relay'!$E$2:$G$31,3,FALSE))</f>
        <v>0</v>
      </c>
      <c r="I152" s="68">
        <f>IF(ISNA(VLOOKUP($A152,'10 km'!$B$2:$B$42,1,FALSE)),0,VLOOKUP($A152,'10 km'!$B$2:$D$42,3,FALSE))</f>
        <v>0</v>
      </c>
      <c r="J152" s="68">
        <f>IF(ISNA(VLOOKUP($A152,'KL handicap'!$C$2:$C$26,1,FALSE)),0,VLOOKUP($A152,'KL handicap'!$C$2:$I$26,7,FALSE))</f>
        <v>0</v>
      </c>
      <c r="K152" s="68">
        <f>IF(ISNA(VLOOKUP($A152,'Max Howard Tan handicap'!$C$2:$C$24,1,FALSE)),0,VLOOKUP($A152,'Max Howard Tan handicap'!$C$2:$I$24,7,FALSE))</f>
        <v>0</v>
      </c>
      <c r="L152" s="95">
        <f>IF(ISNA(VLOOKUP($A152,parkrun!$B$2:$H$42,1,FALSE)),0,VLOOKUP($A152,parkrun!$B$2:$H$42,7,FALSE))</f>
        <v>0</v>
      </c>
      <c r="M152" s="69">
        <f t="shared" si="15"/>
        <v>0</v>
      </c>
      <c r="N152" s="77">
        <f t="shared" si="16"/>
        <v>0</v>
      </c>
      <c r="O152" s="70">
        <f t="shared" si="17"/>
        <v>0</v>
      </c>
      <c r="P152" s="70">
        <f t="shared" si="18"/>
        <v>0</v>
      </c>
      <c r="Q152" s="25">
        <f t="shared" si="19"/>
        <v>112</v>
      </c>
      <c r="R152" s="26">
        <f t="shared" si="20"/>
        <v>112</v>
      </c>
      <c r="T152" s="148">
        <v>25449</v>
      </c>
      <c r="U152"/>
      <c r="V152"/>
      <c r="W152"/>
    </row>
    <row r="153" spans="1:23" x14ac:dyDescent="0.2">
      <c r="A153" s="48" t="s">
        <v>337</v>
      </c>
      <c r="B153" s="88" t="s">
        <v>32</v>
      </c>
      <c r="C153" s="67">
        <f>IF(ISNA(VLOOKUP($A153,'5M''s'!$D$2:$D$43,1,FALSE)),0,VLOOKUP($A153,'5M''s'!$D$2:$E$43,2,FALSE))</f>
        <v>0</v>
      </c>
      <c r="D153" s="95">
        <f>IF(ISNA(VLOOKUP($A153,'Mile handicap'!$C$2:$C$50,1,FALSE)),0,VLOOKUP($A153,'Mile handicap'!$C$2:$I$50,7,FALSE))</f>
        <v>0</v>
      </c>
      <c r="E153" s="68">
        <f>IF(ISNA(VLOOKUP($A153,'3000m handicap'!$C$2:$C$52,1,FALSE)),0,VLOOKUP($A153,'3000m handicap'!$C$2:$I$52,7,FALSE))</f>
        <v>0</v>
      </c>
      <c r="F153" s="68">
        <f>IF(ISNA(VLOOKUP($A153,'5000m handicap'!$C$2:$C$45,1,FALSE)),0,VLOOKUP($A153,'5000m handicap'!$C$2:$I$45,7,FALSE))</f>
        <v>0</v>
      </c>
      <c r="G153" s="68">
        <f>IF(ISNA(VLOOKUP($A153,'Peter Moor 2000m'!$C$2:$C$46,1,FALSE)),0,VLOOKUP($A153,'Peter Moor 2000m'!$C$2:$I$46,7,FALSE))</f>
        <v>0</v>
      </c>
      <c r="H153" s="68">
        <f>IF(ISNA(VLOOKUP($A153,'2 Bridges Relay'!$E$2:$E$31,1,FALSE)),0,VLOOKUP($A153,'2 Bridges Relay'!$E$2:$G$31,3,FALSE))</f>
        <v>0</v>
      </c>
      <c r="I153" s="68">
        <f>IF(ISNA(VLOOKUP($A153,'10 km'!$B$2:$B$42,1,FALSE)),0,VLOOKUP($A153,'10 km'!$B$2:$D$42,3,FALSE))</f>
        <v>0</v>
      </c>
      <c r="J153" s="68">
        <f>IF(ISNA(VLOOKUP($A153,'KL handicap'!$C$2:$C$26,1,FALSE)),0,VLOOKUP($A153,'KL handicap'!$C$2:$I$26,7,FALSE))</f>
        <v>0</v>
      </c>
      <c r="K153" s="68">
        <f>IF(ISNA(VLOOKUP($A153,'Max Howard Tan handicap'!$C$2:$C$24,1,FALSE)),0,VLOOKUP($A153,'Max Howard Tan handicap'!$C$2:$I$24,7,FALSE))</f>
        <v>0</v>
      </c>
      <c r="L153" s="95">
        <f>IF(ISNA(VLOOKUP($A153,parkrun!$B$2:$H$42,1,FALSE)),0,VLOOKUP($A153,parkrun!$B$2:$H$42,7,FALSE))</f>
        <v>0</v>
      </c>
      <c r="M153" s="69">
        <f t="shared" si="15"/>
        <v>0</v>
      </c>
      <c r="N153" s="77">
        <f t="shared" si="16"/>
        <v>0</v>
      </c>
      <c r="O153" s="70">
        <f t="shared" si="17"/>
        <v>0</v>
      </c>
      <c r="P153" s="70">
        <f t="shared" si="18"/>
        <v>0</v>
      </c>
      <c r="Q153" s="25">
        <f t="shared" si="19"/>
        <v>112</v>
      </c>
      <c r="R153" s="26">
        <f t="shared" si="20"/>
        <v>112</v>
      </c>
      <c r="T153" s="148">
        <v>28184</v>
      </c>
      <c r="U153"/>
      <c r="V153"/>
      <c r="W153"/>
    </row>
    <row r="154" spans="1:23" x14ac:dyDescent="0.2">
      <c r="A154" s="48" t="s">
        <v>357</v>
      </c>
      <c r="B154" s="88" t="s">
        <v>32</v>
      </c>
      <c r="C154" s="67">
        <f>IF(ISNA(VLOOKUP($A154,'5M''s'!$D$2:$D$43,1,FALSE)),0,VLOOKUP($A154,'5M''s'!$D$2:$E$43,2,FALSE))</f>
        <v>0</v>
      </c>
      <c r="D154" s="95">
        <f>IF(ISNA(VLOOKUP($A154,'Mile handicap'!$C$2:$C$50,1,FALSE)),0,VLOOKUP($A154,'Mile handicap'!$C$2:$I$50,7,FALSE))</f>
        <v>0</v>
      </c>
      <c r="E154" s="68">
        <f>IF(ISNA(VLOOKUP($A154,'3000m handicap'!$C$2:$C$52,1,FALSE)),0,VLOOKUP($A154,'3000m handicap'!$C$2:$I$52,7,FALSE))</f>
        <v>0</v>
      </c>
      <c r="F154" s="68">
        <f>IF(ISNA(VLOOKUP($A154,'5000m handicap'!$C$2:$C$45,1,FALSE)),0,VLOOKUP($A154,'5000m handicap'!$C$2:$I$45,7,FALSE))</f>
        <v>0</v>
      </c>
      <c r="G154" s="68">
        <f>IF(ISNA(VLOOKUP($A154,'Peter Moor 2000m'!$C$2:$C$46,1,FALSE)),0,VLOOKUP($A154,'Peter Moor 2000m'!$C$2:$I$46,7,FALSE))</f>
        <v>0</v>
      </c>
      <c r="H154" s="68">
        <f>IF(ISNA(VLOOKUP($A154,'2 Bridges Relay'!$E$2:$E$31,1,FALSE)),0,VLOOKUP($A154,'2 Bridges Relay'!$E$2:$G$31,3,FALSE))</f>
        <v>0</v>
      </c>
      <c r="I154" s="68">
        <f>IF(ISNA(VLOOKUP($A154,'10 km'!$B$2:$B$42,1,FALSE)),0,VLOOKUP($A154,'10 km'!$B$2:$D$42,3,FALSE))</f>
        <v>0</v>
      </c>
      <c r="J154" s="68">
        <f>IF(ISNA(VLOOKUP($A154,'KL handicap'!$C$2:$C$26,1,FALSE)),0,VLOOKUP($A154,'KL handicap'!$C$2:$I$26,7,FALSE))</f>
        <v>0</v>
      </c>
      <c r="K154" s="68">
        <f>IF(ISNA(VLOOKUP($A154,'Max Howard Tan handicap'!$C$2:$C$24,1,FALSE)),0,VLOOKUP($A154,'Max Howard Tan handicap'!$C$2:$I$24,7,FALSE))</f>
        <v>0</v>
      </c>
      <c r="L154" s="95">
        <f>IF(ISNA(VLOOKUP($A154,parkrun!$B$2:$H$42,1,FALSE)),0,VLOOKUP($A154,parkrun!$B$2:$H$42,7,FALSE))</f>
        <v>0</v>
      </c>
      <c r="M154" s="69">
        <f t="shared" si="15"/>
        <v>0</v>
      </c>
      <c r="N154" s="77">
        <f t="shared" si="16"/>
        <v>0</v>
      </c>
      <c r="O154" s="70">
        <f t="shared" si="17"/>
        <v>0</v>
      </c>
      <c r="P154" s="70">
        <f t="shared" si="18"/>
        <v>0</v>
      </c>
      <c r="Q154" s="25">
        <f t="shared" si="19"/>
        <v>112</v>
      </c>
      <c r="R154" s="26">
        <f t="shared" si="20"/>
        <v>112</v>
      </c>
      <c r="T154" s="148">
        <v>25523</v>
      </c>
      <c r="U154"/>
      <c r="V154"/>
      <c r="W154"/>
    </row>
    <row r="155" spans="1:23" x14ac:dyDescent="0.2">
      <c r="A155" s="48" t="s">
        <v>37</v>
      </c>
      <c r="B155" s="88" t="s">
        <v>33</v>
      </c>
      <c r="C155" s="67">
        <f>IF(ISNA(VLOOKUP($A155,'5M''s'!$D$2:$D$43,1,FALSE)),0,VLOOKUP($A155,'5M''s'!$D$2:$E$43,2,FALSE))</f>
        <v>0</v>
      </c>
      <c r="D155" s="95">
        <f>IF(ISNA(VLOOKUP($A155,'Mile handicap'!$C$2:$C$50,1,FALSE)),0,VLOOKUP($A155,'Mile handicap'!$C$2:$I$50,7,FALSE))</f>
        <v>0</v>
      </c>
      <c r="E155" s="68">
        <f>IF(ISNA(VLOOKUP($A155,'3000m handicap'!$C$2:$C$52,1,FALSE)),0,VLOOKUP($A155,'3000m handicap'!$C$2:$I$52,7,FALSE))</f>
        <v>0</v>
      </c>
      <c r="F155" s="68">
        <f>IF(ISNA(VLOOKUP($A155,'5000m handicap'!$C$2:$C$45,1,FALSE)),0,VLOOKUP($A155,'5000m handicap'!$C$2:$I$45,7,FALSE))</f>
        <v>0</v>
      </c>
      <c r="G155" s="68">
        <f>IF(ISNA(VLOOKUP($A155,'Peter Moor 2000m'!$C$2:$C$46,1,FALSE)),0,VLOOKUP($A155,'Peter Moor 2000m'!$C$2:$I$46,7,FALSE))</f>
        <v>0</v>
      </c>
      <c r="H155" s="68">
        <f>IF(ISNA(VLOOKUP($A155,'2 Bridges Relay'!$E$2:$E$31,1,FALSE)),0,VLOOKUP($A155,'2 Bridges Relay'!$E$2:$G$31,3,FALSE))</f>
        <v>0</v>
      </c>
      <c r="I155" s="68">
        <f>IF(ISNA(VLOOKUP($A155,'10 km'!$B$2:$B$42,1,FALSE)),0,VLOOKUP($A155,'10 km'!$B$2:$D$42,3,FALSE))</f>
        <v>0</v>
      </c>
      <c r="J155" s="68">
        <f>IF(ISNA(VLOOKUP($A155,'KL handicap'!$C$2:$C$26,1,FALSE)),0,VLOOKUP($A155,'KL handicap'!$C$2:$I$26,7,FALSE))</f>
        <v>0</v>
      </c>
      <c r="K155" s="68">
        <f>IF(ISNA(VLOOKUP($A155,'Max Howard Tan handicap'!$C$2:$C$24,1,FALSE)),0,VLOOKUP($A155,'Max Howard Tan handicap'!$C$2:$I$24,7,FALSE))</f>
        <v>0</v>
      </c>
      <c r="L155" s="95">
        <f>IF(ISNA(VLOOKUP($A155,parkrun!$B$2:$H$42,1,FALSE)),0,VLOOKUP($A155,parkrun!$B$2:$H$42,7,FALSE))</f>
        <v>0</v>
      </c>
      <c r="M155" s="69">
        <f t="shared" si="15"/>
        <v>0</v>
      </c>
      <c r="N155" s="77">
        <f t="shared" si="16"/>
        <v>0</v>
      </c>
      <c r="O155" s="70">
        <f t="shared" si="17"/>
        <v>0</v>
      </c>
      <c r="P155" s="70">
        <f t="shared" si="18"/>
        <v>0</v>
      </c>
      <c r="Q155" s="25">
        <f t="shared" si="19"/>
        <v>112</v>
      </c>
      <c r="R155" s="26">
        <f t="shared" si="20"/>
        <v>112</v>
      </c>
      <c r="T155" s="148">
        <v>39818</v>
      </c>
      <c r="U155"/>
      <c r="V155"/>
      <c r="W155"/>
    </row>
    <row r="156" spans="1:23" x14ac:dyDescent="0.2">
      <c r="A156" s="48" t="s">
        <v>58</v>
      </c>
      <c r="B156" s="88" t="s">
        <v>32</v>
      </c>
      <c r="C156" s="67">
        <f>IF(ISNA(VLOOKUP($A156,'5M''s'!$D$2:$D$43,1,FALSE)),0,VLOOKUP($A156,'5M''s'!$D$2:$E$43,2,FALSE))</f>
        <v>0</v>
      </c>
      <c r="D156" s="95">
        <f>IF(ISNA(VLOOKUP($A156,'Mile handicap'!$C$2:$C$50,1,FALSE)),0,VLOOKUP($A156,'Mile handicap'!$C$2:$I$50,7,FALSE))</f>
        <v>0</v>
      </c>
      <c r="E156" s="68">
        <f>IF(ISNA(VLOOKUP($A156,'3000m handicap'!$C$2:$C$52,1,FALSE)),0,VLOOKUP($A156,'3000m handicap'!$C$2:$I$52,7,FALSE))</f>
        <v>0</v>
      </c>
      <c r="F156" s="68">
        <f>IF(ISNA(VLOOKUP($A156,'5000m handicap'!$C$2:$C$45,1,FALSE)),0,VLOOKUP($A156,'5000m handicap'!$C$2:$I$45,7,FALSE))</f>
        <v>0</v>
      </c>
      <c r="G156" s="68">
        <f>IF(ISNA(VLOOKUP($A156,'Peter Moor 2000m'!$C$2:$C$46,1,FALSE)),0,VLOOKUP($A156,'Peter Moor 2000m'!$C$2:$I$46,7,FALSE))</f>
        <v>0</v>
      </c>
      <c r="H156" s="68">
        <f>IF(ISNA(VLOOKUP($A156,'2 Bridges Relay'!$E$2:$E$31,1,FALSE)),0,VLOOKUP($A156,'2 Bridges Relay'!$E$2:$G$31,3,FALSE))</f>
        <v>0</v>
      </c>
      <c r="I156" s="68">
        <f>IF(ISNA(VLOOKUP($A156,'10 km'!$B$2:$B$42,1,FALSE)),0,VLOOKUP($A156,'10 km'!$B$2:$D$42,3,FALSE))</f>
        <v>0</v>
      </c>
      <c r="J156" s="68">
        <f>IF(ISNA(VLOOKUP($A156,'KL handicap'!$C$2:$C$26,1,FALSE)),0,VLOOKUP($A156,'KL handicap'!$C$2:$I$26,7,FALSE))</f>
        <v>0</v>
      </c>
      <c r="K156" s="68">
        <f>IF(ISNA(VLOOKUP($A156,'Max Howard Tan handicap'!$C$2:$C$24,1,FALSE)),0,VLOOKUP($A156,'Max Howard Tan handicap'!$C$2:$I$24,7,FALSE))</f>
        <v>0</v>
      </c>
      <c r="L156" s="95">
        <f>IF(ISNA(VLOOKUP($A156,parkrun!$B$2:$H$42,1,FALSE)),0,VLOOKUP($A156,parkrun!$B$2:$H$42,7,FALSE))</f>
        <v>0</v>
      </c>
      <c r="M156" s="69">
        <f t="shared" si="15"/>
        <v>0</v>
      </c>
      <c r="N156" s="77">
        <f t="shared" si="16"/>
        <v>0</v>
      </c>
      <c r="O156" s="70">
        <f t="shared" si="17"/>
        <v>0</v>
      </c>
      <c r="P156" s="70">
        <f t="shared" si="18"/>
        <v>0</v>
      </c>
      <c r="Q156" s="25">
        <f t="shared" si="19"/>
        <v>112</v>
      </c>
      <c r="R156" s="26">
        <f t="shared" si="20"/>
        <v>112</v>
      </c>
      <c r="T156" s="148">
        <v>24624</v>
      </c>
      <c r="U156"/>
      <c r="V156"/>
      <c r="W156"/>
    </row>
    <row r="157" spans="1:23" x14ac:dyDescent="0.2">
      <c r="A157" s="48" t="s">
        <v>174</v>
      </c>
      <c r="B157" s="88" t="s">
        <v>33</v>
      </c>
      <c r="C157" s="67">
        <f>IF(ISNA(VLOOKUP($A157,'5M''s'!$D$2:$D$43,1,FALSE)),0,VLOOKUP($A157,'5M''s'!$D$2:$E$43,2,FALSE))</f>
        <v>0</v>
      </c>
      <c r="D157" s="95">
        <f>IF(ISNA(VLOOKUP($A157,'Mile handicap'!$C$2:$C$50,1,FALSE)),0,VLOOKUP($A157,'Mile handicap'!$C$2:$I$50,7,FALSE))</f>
        <v>0</v>
      </c>
      <c r="E157" s="68">
        <f>IF(ISNA(VLOOKUP($A157,'3000m handicap'!$C$2:$C$52,1,FALSE)),0,VLOOKUP($A157,'3000m handicap'!$C$2:$I$52,7,FALSE))</f>
        <v>0</v>
      </c>
      <c r="F157" s="68">
        <f>IF(ISNA(VLOOKUP($A157,'5000m handicap'!$C$2:$C$45,1,FALSE)),0,VLOOKUP($A157,'5000m handicap'!$C$2:$I$45,7,FALSE))</f>
        <v>0</v>
      </c>
      <c r="G157" s="68">
        <f>IF(ISNA(VLOOKUP($A157,'Peter Moor 2000m'!$C$2:$C$46,1,FALSE)),0,VLOOKUP($A157,'Peter Moor 2000m'!$C$2:$I$46,7,FALSE))</f>
        <v>0</v>
      </c>
      <c r="H157" s="68">
        <f>IF(ISNA(VLOOKUP($A157,'2 Bridges Relay'!$E$2:$E$31,1,FALSE)),0,VLOOKUP($A157,'2 Bridges Relay'!$E$2:$G$31,3,FALSE))</f>
        <v>0</v>
      </c>
      <c r="I157" s="68">
        <f>IF(ISNA(VLOOKUP($A157,'10 km'!$B$2:$B$42,1,FALSE)),0,VLOOKUP($A157,'10 km'!$B$2:$D$42,3,FALSE))</f>
        <v>0</v>
      </c>
      <c r="J157" s="68">
        <f>IF(ISNA(VLOOKUP($A157,'KL handicap'!$C$2:$C$26,1,FALSE)),0,VLOOKUP($A157,'KL handicap'!$C$2:$I$26,7,FALSE))</f>
        <v>0</v>
      </c>
      <c r="K157" s="68">
        <f>IF(ISNA(VLOOKUP($A157,'Max Howard Tan handicap'!$C$2:$C$24,1,FALSE)),0,VLOOKUP($A157,'Max Howard Tan handicap'!$C$2:$I$24,7,FALSE))</f>
        <v>0</v>
      </c>
      <c r="L157" s="95">
        <f>IF(ISNA(VLOOKUP($A157,parkrun!$B$2:$H$42,1,FALSE)),0,VLOOKUP($A157,parkrun!$B$2:$H$42,7,FALSE))</f>
        <v>0</v>
      </c>
      <c r="M157" s="69">
        <f t="shared" si="15"/>
        <v>0</v>
      </c>
      <c r="N157" s="77">
        <f t="shared" si="16"/>
        <v>0</v>
      </c>
      <c r="O157" s="70">
        <f t="shared" si="17"/>
        <v>0</v>
      </c>
      <c r="P157" s="70">
        <f t="shared" si="18"/>
        <v>0</v>
      </c>
      <c r="Q157" s="25">
        <f t="shared" si="19"/>
        <v>112</v>
      </c>
      <c r="R157" s="26">
        <f t="shared" si="20"/>
        <v>112</v>
      </c>
      <c r="T157" s="148">
        <v>33160</v>
      </c>
      <c r="U157"/>
      <c r="V157"/>
      <c r="W157"/>
    </row>
    <row r="158" spans="1:23" x14ac:dyDescent="0.2">
      <c r="A158" s="48" t="s">
        <v>181</v>
      </c>
      <c r="B158" s="88" t="s">
        <v>33</v>
      </c>
      <c r="C158" s="67">
        <f>IF(ISNA(VLOOKUP($A158,'5M''s'!$D$2:$D$43,1,FALSE)),0,VLOOKUP($A158,'5M''s'!$D$2:$E$43,2,FALSE))</f>
        <v>0</v>
      </c>
      <c r="D158" s="95">
        <f>IF(ISNA(VLOOKUP($A158,'Mile handicap'!$C$2:$C$50,1,FALSE)),0,VLOOKUP($A158,'Mile handicap'!$C$2:$I$50,7,FALSE))</f>
        <v>0</v>
      </c>
      <c r="E158" s="68">
        <f>IF(ISNA(VLOOKUP($A158,'3000m handicap'!$C$2:$C$52,1,FALSE)),0,VLOOKUP($A158,'3000m handicap'!$C$2:$I$52,7,FALSE))</f>
        <v>0</v>
      </c>
      <c r="F158" s="68">
        <f>IF(ISNA(VLOOKUP($A158,'5000m handicap'!$C$2:$C$45,1,FALSE)),0,VLOOKUP($A158,'5000m handicap'!$C$2:$I$45,7,FALSE))</f>
        <v>0</v>
      </c>
      <c r="G158" s="68">
        <f>IF(ISNA(VLOOKUP($A158,'Peter Moor 2000m'!$C$2:$C$46,1,FALSE)),0,VLOOKUP($A158,'Peter Moor 2000m'!$C$2:$I$46,7,FALSE))</f>
        <v>0</v>
      </c>
      <c r="H158" s="68">
        <f>IF(ISNA(VLOOKUP($A158,'2 Bridges Relay'!$E$2:$E$31,1,FALSE)),0,VLOOKUP($A158,'2 Bridges Relay'!$E$2:$G$31,3,FALSE))</f>
        <v>0</v>
      </c>
      <c r="I158" s="68">
        <f>IF(ISNA(VLOOKUP($A158,'10 km'!$B$2:$B$42,1,FALSE)),0,VLOOKUP($A158,'10 km'!$B$2:$D$42,3,FALSE))</f>
        <v>0</v>
      </c>
      <c r="J158" s="68">
        <f>IF(ISNA(VLOOKUP($A158,'KL handicap'!$C$2:$C$26,1,FALSE)),0,VLOOKUP($A158,'KL handicap'!$C$2:$I$26,7,FALSE))</f>
        <v>0</v>
      </c>
      <c r="K158" s="68">
        <f>IF(ISNA(VLOOKUP($A158,'Max Howard Tan handicap'!$C$2:$C$24,1,FALSE)),0,VLOOKUP($A158,'Max Howard Tan handicap'!$C$2:$I$24,7,FALSE))</f>
        <v>0</v>
      </c>
      <c r="L158" s="95">
        <f>IF(ISNA(VLOOKUP($A158,parkrun!$B$2:$H$42,1,FALSE)),0,VLOOKUP($A158,parkrun!$B$2:$H$42,7,FALSE))</f>
        <v>0</v>
      </c>
      <c r="M158" s="69">
        <f t="shared" si="15"/>
        <v>0</v>
      </c>
      <c r="N158" s="77">
        <f t="shared" si="16"/>
        <v>0</v>
      </c>
      <c r="O158" s="70">
        <f t="shared" si="17"/>
        <v>0</v>
      </c>
      <c r="P158" s="70">
        <f t="shared" si="18"/>
        <v>0</v>
      </c>
      <c r="Q158" s="25">
        <f t="shared" si="19"/>
        <v>112</v>
      </c>
      <c r="R158" s="26">
        <f t="shared" si="20"/>
        <v>112</v>
      </c>
      <c r="T158" s="148">
        <v>29406</v>
      </c>
      <c r="U158"/>
      <c r="V158"/>
      <c r="W158"/>
    </row>
    <row r="159" spans="1:23" x14ac:dyDescent="0.2">
      <c r="A159" s="48" t="s">
        <v>79</v>
      </c>
      <c r="B159" s="88" t="s">
        <v>32</v>
      </c>
      <c r="C159" s="67">
        <f>IF(ISNA(VLOOKUP($A159,'5M''s'!$D$2:$D$43,1,FALSE)),0,VLOOKUP($A159,'5M''s'!$D$2:$E$43,2,FALSE))</f>
        <v>0</v>
      </c>
      <c r="D159" s="95">
        <f>IF(ISNA(VLOOKUP($A159,'Mile handicap'!$C$2:$C$50,1,FALSE)),0,VLOOKUP($A159,'Mile handicap'!$C$2:$I$50,7,FALSE))</f>
        <v>0</v>
      </c>
      <c r="E159" s="68">
        <f>IF(ISNA(VLOOKUP($A159,'3000m handicap'!$C$2:$C$52,1,FALSE)),0,VLOOKUP($A159,'3000m handicap'!$C$2:$I$52,7,FALSE))</f>
        <v>0</v>
      </c>
      <c r="F159" s="68">
        <f>IF(ISNA(VLOOKUP($A159,'5000m handicap'!$C$2:$C$45,1,FALSE)),0,VLOOKUP($A159,'5000m handicap'!$C$2:$I$45,7,FALSE))</f>
        <v>0</v>
      </c>
      <c r="G159" s="68">
        <f>IF(ISNA(VLOOKUP($A159,'Peter Moor 2000m'!$C$2:$C$46,1,FALSE)),0,VLOOKUP($A159,'Peter Moor 2000m'!$C$2:$I$46,7,FALSE))</f>
        <v>0</v>
      </c>
      <c r="H159" s="68">
        <f>IF(ISNA(VLOOKUP($A159,'2 Bridges Relay'!$E$2:$E$31,1,FALSE)),0,VLOOKUP($A159,'2 Bridges Relay'!$E$2:$G$31,3,FALSE))</f>
        <v>0</v>
      </c>
      <c r="I159" s="68">
        <f>IF(ISNA(VLOOKUP($A159,'10 km'!$B$2:$B$42,1,FALSE)),0,VLOOKUP($A159,'10 km'!$B$2:$D$42,3,FALSE))</f>
        <v>0</v>
      </c>
      <c r="J159" s="68">
        <f>IF(ISNA(VLOOKUP($A159,'KL handicap'!$C$2:$C$26,1,FALSE)),0,VLOOKUP($A159,'KL handicap'!$C$2:$I$26,7,FALSE))</f>
        <v>0</v>
      </c>
      <c r="K159" s="68">
        <f>IF(ISNA(VLOOKUP($A159,'Max Howard Tan handicap'!$C$2:$C$24,1,FALSE)),0,VLOOKUP($A159,'Max Howard Tan handicap'!$C$2:$I$24,7,FALSE))</f>
        <v>0</v>
      </c>
      <c r="L159" s="95">
        <f>IF(ISNA(VLOOKUP($A159,parkrun!$B$2:$H$42,1,FALSE)),0,VLOOKUP($A159,parkrun!$B$2:$H$42,7,FALSE))</f>
        <v>0</v>
      </c>
      <c r="M159" s="69">
        <f t="shared" si="15"/>
        <v>0</v>
      </c>
      <c r="N159" s="77">
        <f t="shared" si="16"/>
        <v>0</v>
      </c>
      <c r="O159" s="70">
        <f t="shared" si="17"/>
        <v>0</v>
      </c>
      <c r="P159" s="70">
        <f t="shared" si="18"/>
        <v>0</v>
      </c>
      <c r="Q159" s="25">
        <f t="shared" si="19"/>
        <v>112</v>
      </c>
      <c r="R159" s="26">
        <f t="shared" si="20"/>
        <v>112</v>
      </c>
      <c r="T159" s="148">
        <v>24238</v>
      </c>
      <c r="U159"/>
      <c r="V159"/>
    </row>
    <row r="160" spans="1:23" x14ac:dyDescent="0.2">
      <c r="A160" s="48" t="s">
        <v>188</v>
      </c>
      <c r="B160" s="88" t="s">
        <v>32</v>
      </c>
      <c r="C160" s="67">
        <f>IF(ISNA(VLOOKUP($A160,'5M''s'!$D$2:$D$43,1,FALSE)),0,VLOOKUP($A160,'5M''s'!$D$2:$E$43,2,FALSE))</f>
        <v>0</v>
      </c>
      <c r="D160" s="95">
        <f>IF(ISNA(VLOOKUP($A160,'Mile handicap'!$C$2:$C$50,1,FALSE)),0,VLOOKUP($A160,'Mile handicap'!$C$2:$I$50,7,FALSE))</f>
        <v>0</v>
      </c>
      <c r="E160" s="68">
        <f>IF(ISNA(VLOOKUP($A160,'3000m handicap'!$C$2:$C$52,1,FALSE)),0,VLOOKUP($A160,'3000m handicap'!$C$2:$I$52,7,FALSE))</f>
        <v>0</v>
      </c>
      <c r="F160" s="68">
        <f>IF(ISNA(VLOOKUP($A160,'5000m handicap'!$C$2:$C$45,1,FALSE)),0,VLOOKUP($A160,'5000m handicap'!$C$2:$I$45,7,FALSE))</f>
        <v>0</v>
      </c>
      <c r="G160" s="68">
        <f>IF(ISNA(VLOOKUP($A160,'Peter Moor 2000m'!$C$2:$C$46,1,FALSE)),0,VLOOKUP($A160,'Peter Moor 2000m'!$C$2:$I$46,7,FALSE))</f>
        <v>0</v>
      </c>
      <c r="H160" s="68">
        <f>IF(ISNA(VLOOKUP($A160,'2 Bridges Relay'!$E$2:$E$31,1,FALSE)),0,VLOOKUP($A160,'2 Bridges Relay'!$E$2:$G$31,3,FALSE))</f>
        <v>0</v>
      </c>
      <c r="I160" s="68">
        <f>IF(ISNA(VLOOKUP($A160,'10 km'!$B$2:$B$42,1,FALSE)),0,VLOOKUP($A160,'10 km'!$B$2:$D$42,3,FALSE))</f>
        <v>0</v>
      </c>
      <c r="J160" s="68">
        <f>IF(ISNA(VLOOKUP($A160,'KL handicap'!$C$2:$C$26,1,FALSE)),0,VLOOKUP($A160,'KL handicap'!$C$2:$I$26,7,FALSE))</f>
        <v>0</v>
      </c>
      <c r="K160" s="68">
        <f>IF(ISNA(VLOOKUP($A160,'Max Howard Tan handicap'!$C$2:$C$24,1,FALSE)),0,VLOOKUP($A160,'Max Howard Tan handicap'!$C$2:$I$24,7,FALSE))</f>
        <v>0</v>
      </c>
      <c r="L160" s="95">
        <f>IF(ISNA(VLOOKUP($A160,parkrun!$B$2:$H$42,1,FALSE)),0,VLOOKUP($A160,parkrun!$B$2:$H$42,7,FALSE))</f>
        <v>0</v>
      </c>
      <c r="M160" s="69">
        <f t="shared" si="15"/>
        <v>0</v>
      </c>
      <c r="N160" s="77">
        <f t="shared" si="16"/>
        <v>0</v>
      </c>
      <c r="O160" s="70">
        <f t="shared" si="17"/>
        <v>0</v>
      </c>
      <c r="P160" s="70">
        <f t="shared" si="18"/>
        <v>0</v>
      </c>
      <c r="Q160" s="25">
        <f t="shared" si="19"/>
        <v>112</v>
      </c>
      <c r="R160" s="26">
        <f t="shared" si="20"/>
        <v>112</v>
      </c>
      <c r="T160" s="148">
        <v>27413</v>
      </c>
      <c r="U160"/>
      <c r="V160"/>
    </row>
    <row r="161" spans="1:24" x14ac:dyDescent="0.2">
      <c r="A161" s="48" t="s">
        <v>48</v>
      </c>
      <c r="B161" s="88" t="s">
        <v>32</v>
      </c>
      <c r="C161" s="67">
        <f>IF(ISNA(VLOOKUP($A161,'5M''s'!$D$2:$D$43,1,FALSE)),0,VLOOKUP($A161,'5M''s'!$D$2:$E$43,2,FALSE))</f>
        <v>0</v>
      </c>
      <c r="D161" s="95">
        <f>IF(ISNA(VLOOKUP($A161,'Mile handicap'!$C$2:$C$50,1,FALSE)),0,VLOOKUP($A161,'Mile handicap'!$C$2:$I$50,7,FALSE))</f>
        <v>0</v>
      </c>
      <c r="E161" s="68">
        <f>IF(ISNA(VLOOKUP($A161,'3000m handicap'!$C$2:$C$52,1,FALSE)),0,VLOOKUP($A161,'3000m handicap'!$C$2:$I$52,7,FALSE))</f>
        <v>0</v>
      </c>
      <c r="F161" s="68">
        <f>IF(ISNA(VLOOKUP($A161,'5000m handicap'!$C$2:$C$45,1,FALSE)),0,VLOOKUP($A161,'5000m handicap'!$C$2:$I$45,7,FALSE))</f>
        <v>0</v>
      </c>
      <c r="G161" s="68">
        <f>IF(ISNA(VLOOKUP($A161,'Peter Moor 2000m'!$C$2:$C$46,1,FALSE)),0,VLOOKUP($A161,'Peter Moor 2000m'!$C$2:$I$46,7,FALSE))</f>
        <v>0</v>
      </c>
      <c r="H161" s="68">
        <f>IF(ISNA(VLOOKUP($A161,'2 Bridges Relay'!$E$2:$E$31,1,FALSE)),0,VLOOKUP($A161,'2 Bridges Relay'!$E$2:$G$31,3,FALSE))</f>
        <v>0</v>
      </c>
      <c r="I161" s="68">
        <f>IF(ISNA(VLOOKUP($A161,'10 km'!$B$2:$B$42,1,FALSE)),0,VLOOKUP($A161,'10 km'!$B$2:$D$42,3,FALSE))</f>
        <v>0</v>
      </c>
      <c r="J161" s="68">
        <f>IF(ISNA(VLOOKUP($A161,'KL handicap'!$C$2:$C$26,1,FALSE)),0,VLOOKUP($A161,'KL handicap'!$C$2:$I$26,7,FALSE))</f>
        <v>0</v>
      </c>
      <c r="K161" s="68">
        <f>IF(ISNA(VLOOKUP($A161,'Max Howard Tan handicap'!$C$2:$C$24,1,FALSE)),0,VLOOKUP($A161,'Max Howard Tan handicap'!$C$2:$I$24,7,FALSE))</f>
        <v>0</v>
      </c>
      <c r="L161" s="95">
        <f>IF(ISNA(VLOOKUP($A161,parkrun!$B$2:$H$42,1,FALSE)),0,VLOOKUP($A161,parkrun!$B$2:$H$42,7,FALSE))</f>
        <v>0</v>
      </c>
      <c r="M161" s="69">
        <f t="shared" si="15"/>
        <v>0</v>
      </c>
      <c r="N161" s="77">
        <f t="shared" si="16"/>
        <v>0</v>
      </c>
      <c r="O161" s="70">
        <f t="shared" si="17"/>
        <v>0</v>
      </c>
      <c r="P161" s="70">
        <f t="shared" si="18"/>
        <v>0</v>
      </c>
      <c r="Q161" s="25">
        <f t="shared" si="19"/>
        <v>112</v>
      </c>
      <c r="R161" s="26">
        <f t="shared" si="20"/>
        <v>112</v>
      </c>
      <c r="T161" s="148">
        <v>26999</v>
      </c>
      <c r="U161"/>
      <c r="V161"/>
    </row>
    <row r="162" spans="1:24" x14ac:dyDescent="0.2">
      <c r="A162" s="48" t="s">
        <v>38</v>
      </c>
      <c r="B162" s="88" t="s">
        <v>33</v>
      </c>
      <c r="C162" s="67">
        <f>IF(ISNA(VLOOKUP($A162,'5M''s'!$D$2:$D$43,1,FALSE)),0,VLOOKUP($A162,'5M''s'!$D$2:$E$43,2,FALSE))</f>
        <v>0</v>
      </c>
      <c r="D162" s="95">
        <f>IF(ISNA(VLOOKUP($A162,'Mile handicap'!$C$2:$C$50,1,FALSE)),0,VLOOKUP($A162,'Mile handicap'!$C$2:$I$50,7,FALSE))</f>
        <v>0</v>
      </c>
      <c r="E162" s="68">
        <f>IF(ISNA(VLOOKUP($A162,'3000m handicap'!$C$2:$C$52,1,FALSE)),0,VLOOKUP($A162,'3000m handicap'!$C$2:$I$52,7,FALSE))</f>
        <v>0</v>
      </c>
      <c r="F162" s="68">
        <f>IF(ISNA(VLOOKUP($A162,'5000m handicap'!$C$2:$C$45,1,FALSE)),0,VLOOKUP($A162,'5000m handicap'!$C$2:$I$45,7,FALSE))</f>
        <v>0</v>
      </c>
      <c r="G162" s="68">
        <f>IF(ISNA(VLOOKUP($A162,'Peter Moor 2000m'!$C$2:$C$46,1,FALSE)),0,VLOOKUP($A162,'Peter Moor 2000m'!$C$2:$I$46,7,FALSE))</f>
        <v>0</v>
      </c>
      <c r="H162" s="68">
        <f>IF(ISNA(VLOOKUP($A162,'2 Bridges Relay'!$E$2:$E$31,1,FALSE)),0,VLOOKUP($A162,'2 Bridges Relay'!$E$2:$G$31,3,FALSE))</f>
        <v>0</v>
      </c>
      <c r="I162" s="68">
        <f>IF(ISNA(VLOOKUP($A162,'10 km'!$B$2:$B$42,1,FALSE)),0,VLOOKUP($A162,'10 km'!$B$2:$D$42,3,FALSE))</f>
        <v>0</v>
      </c>
      <c r="J162" s="68">
        <f>IF(ISNA(VLOOKUP($A162,'KL handicap'!$C$2:$C$26,1,FALSE)),0,VLOOKUP($A162,'KL handicap'!$C$2:$I$26,7,FALSE))</f>
        <v>0</v>
      </c>
      <c r="K162" s="68">
        <f>IF(ISNA(VLOOKUP($A162,'Max Howard Tan handicap'!$C$2:$C$24,1,FALSE)),0,VLOOKUP($A162,'Max Howard Tan handicap'!$C$2:$I$24,7,FALSE))</f>
        <v>0</v>
      </c>
      <c r="L162" s="95">
        <f>IF(ISNA(VLOOKUP($A162,parkrun!$B$2:$H$42,1,FALSE)),0,VLOOKUP($A162,parkrun!$B$2:$H$42,7,FALSE))</f>
        <v>0</v>
      </c>
      <c r="M162" s="69">
        <f t="shared" si="15"/>
        <v>0</v>
      </c>
      <c r="N162" s="77">
        <f t="shared" si="16"/>
        <v>0</v>
      </c>
      <c r="O162" s="70">
        <f t="shared" si="17"/>
        <v>0</v>
      </c>
      <c r="P162" s="70">
        <f t="shared" si="18"/>
        <v>0</v>
      </c>
      <c r="Q162" s="25">
        <f t="shared" si="19"/>
        <v>112</v>
      </c>
      <c r="R162" s="26">
        <f t="shared" si="20"/>
        <v>112</v>
      </c>
      <c r="T162" s="148">
        <v>27193</v>
      </c>
      <c r="U162"/>
      <c r="V162"/>
      <c r="X162"/>
    </row>
    <row r="163" spans="1:24" x14ac:dyDescent="0.2">
      <c r="A163" s="48" t="s">
        <v>169</v>
      </c>
      <c r="B163" s="88" t="s">
        <v>33</v>
      </c>
      <c r="C163" s="67">
        <f>IF(ISNA(VLOOKUP($A163,'5M''s'!$D$2:$D$43,1,FALSE)),0,VLOOKUP($A163,'5M''s'!$D$2:$E$43,2,FALSE))</f>
        <v>0</v>
      </c>
      <c r="D163" s="95">
        <f>IF(ISNA(VLOOKUP($A163,'Mile handicap'!$C$2:$C$50,1,FALSE)),0,VLOOKUP($A163,'Mile handicap'!$C$2:$I$50,7,FALSE))</f>
        <v>0</v>
      </c>
      <c r="E163" s="68">
        <f>IF(ISNA(VLOOKUP($A163,'3000m handicap'!$C$2:$C$52,1,FALSE)),0,VLOOKUP($A163,'3000m handicap'!$C$2:$I$52,7,FALSE))</f>
        <v>0</v>
      </c>
      <c r="F163" s="68">
        <f>IF(ISNA(VLOOKUP($A163,'5000m handicap'!$C$2:$C$45,1,FALSE)),0,VLOOKUP($A163,'5000m handicap'!$C$2:$I$45,7,FALSE))</f>
        <v>0</v>
      </c>
      <c r="G163" s="68">
        <f>IF(ISNA(VLOOKUP($A163,'Peter Moor 2000m'!$C$2:$C$46,1,FALSE)),0,VLOOKUP($A163,'Peter Moor 2000m'!$C$2:$I$46,7,FALSE))</f>
        <v>0</v>
      </c>
      <c r="H163" s="68">
        <f>IF(ISNA(VLOOKUP($A163,'2 Bridges Relay'!$E$2:$E$31,1,FALSE)),0,VLOOKUP($A163,'2 Bridges Relay'!$E$2:$G$31,3,FALSE))</f>
        <v>0</v>
      </c>
      <c r="I163" s="68">
        <f>IF(ISNA(VLOOKUP($A163,'10 km'!$B$2:$B$42,1,FALSE)),0,VLOOKUP($A163,'10 km'!$B$2:$D$42,3,FALSE))</f>
        <v>0</v>
      </c>
      <c r="J163" s="68">
        <f>IF(ISNA(VLOOKUP($A163,'KL handicap'!$C$2:$C$26,1,FALSE)),0,VLOOKUP($A163,'KL handicap'!$C$2:$I$26,7,FALSE))</f>
        <v>0</v>
      </c>
      <c r="K163" s="68">
        <f>IF(ISNA(VLOOKUP($A163,'Max Howard Tan handicap'!$C$2:$C$24,1,FALSE)),0,VLOOKUP($A163,'Max Howard Tan handicap'!$C$2:$I$24,7,FALSE))</f>
        <v>0</v>
      </c>
      <c r="L163" s="95">
        <f>IF(ISNA(VLOOKUP($A163,parkrun!$B$2:$H$42,1,FALSE)),0,VLOOKUP($A163,parkrun!$B$2:$H$42,7,FALSE))</f>
        <v>0</v>
      </c>
      <c r="M163" s="69">
        <f t="shared" si="15"/>
        <v>0</v>
      </c>
      <c r="N163" s="77">
        <f t="shared" si="16"/>
        <v>0</v>
      </c>
      <c r="O163" s="70">
        <f t="shared" si="17"/>
        <v>0</v>
      </c>
      <c r="P163" s="70">
        <f t="shared" si="18"/>
        <v>0</v>
      </c>
      <c r="Q163" s="25">
        <f t="shared" si="19"/>
        <v>112</v>
      </c>
      <c r="R163" s="26">
        <f t="shared" si="20"/>
        <v>112</v>
      </c>
      <c r="T163" s="148">
        <v>30013</v>
      </c>
      <c r="U163"/>
      <c r="V163"/>
      <c r="X163"/>
    </row>
    <row r="164" spans="1:24" x14ac:dyDescent="0.2">
      <c r="A164" s="48" t="s">
        <v>43</v>
      </c>
      <c r="B164" s="88" t="s">
        <v>32</v>
      </c>
      <c r="C164" s="67">
        <f>IF(ISNA(VLOOKUP($A164,'5M''s'!$D$2:$D$43,1,FALSE)),0,VLOOKUP($A164,'5M''s'!$D$2:$E$43,2,FALSE))</f>
        <v>0</v>
      </c>
      <c r="D164" s="95">
        <f>IF(ISNA(VLOOKUP($A164,'Mile handicap'!$C$2:$C$50,1,FALSE)),0,VLOOKUP($A164,'Mile handicap'!$C$2:$I$50,7,FALSE))</f>
        <v>0</v>
      </c>
      <c r="E164" s="68">
        <f>IF(ISNA(VLOOKUP($A164,'3000m handicap'!$C$2:$C$52,1,FALSE)),0,VLOOKUP($A164,'3000m handicap'!$C$2:$I$52,7,FALSE))</f>
        <v>0</v>
      </c>
      <c r="F164" s="68">
        <f>IF(ISNA(VLOOKUP($A164,'5000m handicap'!$C$2:$C$45,1,FALSE)),0,VLOOKUP($A164,'5000m handicap'!$C$2:$I$45,7,FALSE))</f>
        <v>0</v>
      </c>
      <c r="G164" s="68">
        <f>IF(ISNA(VLOOKUP($A164,'Peter Moor 2000m'!$C$2:$C$46,1,FALSE)),0,VLOOKUP($A164,'Peter Moor 2000m'!$C$2:$I$46,7,FALSE))</f>
        <v>0</v>
      </c>
      <c r="H164" s="68">
        <f>IF(ISNA(VLOOKUP($A164,'2 Bridges Relay'!$E$2:$E$31,1,FALSE)),0,VLOOKUP($A164,'2 Bridges Relay'!$E$2:$G$31,3,FALSE))</f>
        <v>0</v>
      </c>
      <c r="I164" s="68">
        <f>IF(ISNA(VLOOKUP($A164,'10 km'!$B$2:$B$42,1,FALSE)),0,VLOOKUP($A164,'10 km'!$B$2:$D$42,3,FALSE))</f>
        <v>0</v>
      </c>
      <c r="J164" s="68">
        <f>IF(ISNA(VLOOKUP($A164,'KL handicap'!$C$2:$C$26,1,FALSE)),0,VLOOKUP($A164,'KL handicap'!$C$2:$I$26,7,FALSE))</f>
        <v>0</v>
      </c>
      <c r="K164" s="68">
        <f>IF(ISNA(VLOOKUP($A164,'Max Howard Tan handicap'!$C$2:$C$24,1,FALSE)),0,VLOOKUP($A164,'Max Howard Tan handicap'!$C$2:$I$24,7,FALSE))</f>
        <v>0</v>
      </c>
      <c r="L164" s="95">
        <f>IF(ISNA(VLOOKUP($A164,parkrun!$B$2:$H$42,1,FALSE)),0,VLOOKUP($A164,parkrun!$B$2:$H$42,7,FALSE))</f>
        <v>0</v>
      </c>
      <c r="M164" s="69">
        <f t="shared" si="15"/>
        <v>0</v>
      </c>
      <c r="N164" s="77">
        <f t="shared" si="16"/>
        <v>0</v>
      </c>
      <c r="O164" s="70">
        <f t="shared" si="17"/>
        <v>0</v>
      </c>
      <c r="P164" s="70">
        <f t="shared" si="18"/>
        <v>0</v>
      </c>
      <c r="Q164" s="25">
        <f t="shared" si="19"/>
        <v>112</v>
      </c>
      <c r="R164" s="26">
        <f t="shared" si="20"/>
        <v>112</v>
      </c>
      <c r="T164" s="148">
        <v>28474</v>
      </c>
      <c r="U164"/>
      <c r="V164"/>
      <c r="X164"/>
    </row>
    <row r="165" spans="1:24" x14ac:dyDescent="0.2">
      <c r="A165" s="48" t="s">
        <v>166</v>
      </c>
      <c r="B165" s="88" t="s">
        <v>33</v>
      </c>
      <c r="C165" s="67">
        <f>IF(ISNA(VLOOKUP($A165,'5M''s'!$D$2:$D$43,1,FALSE)),0,VLOOKUP($A165,'5M''s'!$D$2:$E$43,2,FALSE))</f>
        <v>0</v>
      </c>
      <c r="D165" s="95">
        <f>IF(ISNA(VLOOKUP($A165,'Mile handicap'!$C$2:$C$50,1,FALSE)),0,VLOOKUP($A165,'Mile handicap'!$C$2:$I$50,7,FALSE))</f>
        <v>0</v>
      </c>
      <c r="E165" s="68">
        <f>IF(ISNA(VLOOKUP($A165,'3000m handicap'!$C$2:$C$52,1,FALSE)),0,VLOOKUP($A165,'3000m handicap'!$C$2:$I$52,7,FALSE))</f>
        <v>0</v>
      </c>
      <c r="F165" s="68">
        <f>IF(ISNA(VLOOKUP($A165,'5000m handicap'!$C$2:$C$45,1,FALSE)),0,VLOOKUP($A165,'5000m handicap'!$C$2:$I$45,7,FALSE))</f>
        <v>0</v>
      </c>
      <c r="G165" s="68">
        <f>IF(ISNA(VLOOKUP($A165,'Peter Moor 2000m'!$C$2:$C$46,1,FALSE)),0,VLOOKUP($A165,'Peter Moor 2000m'!$C$2:$I$46,7,FALSE))</f>
        <v>0</v>
      </c>
      <c r="H165" s="68">
        <f>IF(ISNA(VLOOKUP($A165,'2 Bridges Relay'!$E$2:$E$31,1,FALSE)),0,VLOOKUP($A165,'2 Bridges Relay'!$E$2:$G$31,3,FALSE))</f>
        <v>0</v>
      </c>
      <c r="I165" s="68">
        <f>IF(ISNA(VLOOKUP($A165,'10 km'!$B$2:$B$42,1,FALSE)),0,VLOOKUP($A165,'10 km'!$B$2:$D$42,3,FALSE))</f>
        <v>0</v>
      </c>
      <c r="J165" s="68">
        <f>IF(ISNA(VLOOKUP($A165,'KL handicap'!$C$2:$C$26,1,FALSE)),0,VLOOKUP($A165,'KL handicap'!$C$2:$I$26,7,FALSE))</f>
        <v>0</v>
      </c>
      <c r="K165" s="68">
        <f>IF(ISNA(VLOOKUP($A165,'Max Howard Tan handicap'!$C$2:$C$24,1,FALSE)),0,VLOOKUP($A165,'Max Howard Tan handicap'!$C$2:$I$24,7,FALSE))</f>
        <v>0</v>
      </c>
      <c r="L165" s="95">
        <f>IF(ISNA(VLOOKUP($A165,parkrun!$B$2:$H$42,1,FALSE)),0,VLOOKUP($A165,parkrun!$B$2:$H$42,7,FALSE))</f>
        <v>0</v>
      </c>
      <c r="M165" s="69">
        <f t="shared" si="15"/>
        <v>0</v>
      </c>
      <c r="N165" s="77">
        <f t="shared" si="16"/>
        <v>0</v>
      </c>
      <c r="O165" s="70">
        <f t="shared" si="17"/>
        <v>0</v>
      </c>
      <c r="P165" s="70">
        <f t="shared" si="18"/>
        <v>0</v>
      </c>
      <c r="Q165" s="25">
        <f t="shared" si="19"/>
        <v>112</v>
      </c>
      <c r="R165" s="26">
        <f t="shared" si="20"/>
        <v>112</v>
      </c>
      <c r="T165" s="148">
        <v>19146</v>
      </c>
      <c r="U165"/>
      <c r="V165"/>
      <c r="X165"/>
    </row>
    <row r="166" spans="1:24" x14ac:dyDescent="0.2">
      <c r="A166" s="48" t="s">
        <v>172</v>
      </c>
      <c r="B166" s="88" t="s">
        <v>33</v>
      </c>
      <c r="C166" s="67">
        <f>IF(ISNA(VLOOKUP($A166,'5M''s'!$D$2:$D$43,1,FALSE)),0,VLOOKUP($A166,'5M''s'!$D$2:$E$43,2,FALSE))</f>
        <v>0</v>
      </c>
      <c r="D166" s="95">
        <f>IF(ISNA(VLOOKUP($A166,'Mile handicap'!$C$2:$C$50,1,FALSE)),0,VLOOKUP($A166,'Mile handicap'!$C$2:$I$50,7,FALSE))</f>
        <v>0</v>
      </c>
      <c r="E166" s="68">
        <f>IF(ISNA(VLOOKUP($A166,'3000m handicap'!$C$2:$C$52,1,FALSE)),0,VLOOKUP($A166,'3000m handicap'!$C$2:$I$52,7,FALSE))</f>
        <v>0</v>
      </c>
      <c r="F166" s="68">
        <f>IF(ISNA(VLOOKUP($A166,'5000m handicap'!$C$2:$C$45,1,FALSE)),0,VLOOKUP($A166,'5000m handicap'!$C$2:$I$45,7,FALSE))</f>
        <v>0</v>
      </c>
      <c r="G166" s="68">
        <f>IF(ISNA(VLOOKUP($A166,'Peter Moor 2000m'!$C$2:$C$46,1,FALSE)),0,VLOOKUP($A166,'Peter Moor 2000m'!$C$2:$I$46,7,FALSE))</f>
        <v>0</v>
      </c>
      <c r="H166" s="68">
        <f>IF(ISNA(VLOOKUP($A166,'2 Bridges Relay'!$E$2:$E$31,1,FALSE)),0,VLOOKUP($A166,'2 Bridges Relay'!$E$2:$G$31,3,FALSE))</f>
        <v>0</v>
      </c>
      <c r="I166" s="68">
        <f>IF(ISNA(VLOOKUP($A166,'10 km'!$B$2:$B$42,1,FALSE)),0,VLOOKUP($A166,'10 km'!$B$2:$D$42,3,FALSE))</f>
        <v>0</v>
      </c>
      <c r="J166" s="68">
        <f>IF(ISNA(VLOOKUP($A166,'KL handicap'!$C$2:$C$26,1,FALSE)),0,VLOOKUP($A166,'KL handicap'!$C$2:$I$26,7,FALSE))</f>
        <v>0</v>
      </c>
      <c r="K166" s="68">
        <f>IF(ISNA(VLOOKUP($A166,'Max Howard Tan handicap'!$C$2:$C$24,1,FALSE)),0,VLOOKUP($A166,'Max Howard Tan handicap'!$C$2:$I$24,7,FALSE))</f>
        <v>0</v>
      </c>
      <c r="L166" s="95">
        <f>IF(ISNA(VLOOKUP($A166,parkrun!$B$2:$H$42,1,FALSE)),0,VLOOKUP($A166,parkrun!$B$2:$H$42,7,FALSE))</f>
        <v>0</v>
      </c>
      <c r="M166" s="69">
        <f t="shared" si="15"/>
        <v>0</v>
      </c>
      <c r="N166" s="77">
        <f t="shared" si="16"/>
        <v>0</v>
      </c>
      <c r="O166" s="70">
        <f t="shared" si="17"/>
        <v>0</v>
      </c>
      <c r="P166" s="70">
        <f t="shared" si="18"/>
        <v>0</v>
      </c>
      <c r="Q166" s="25">
        <f t="shared" si="19"/>
        <v>112</v>
      </c>
      <c r="R166" s="26">
        <f t="shared" si="20"/>
        <v>112</v>
      </c>
      <c r="T166" s="148">
        <v>27113</v>
      </c>
      <c r="U166"/>
      <c r="V166"/>
      <c r="X166"/>
    </row>
    <row r="167" spans="1:24" x14ac:dyDescent="0.2">
      <c r="A167" s="48" t="s">
        <v>67</v>
      </c>
      <c r="B167" s="88" t="s">
        <v>32</v>
      </c>
      <c r="C167" s="67">
        <f>IF(ISNA(VLOOKUP($A167,'5M''s'!$D$2:$D$43,1,FALSE)),0,VLOOKUP($A167,'5M''s'!$D$2:$E$43,2,FALSE))</f>
        <v>0</v>
      </c>
      <c r="D167" s="95">
        <f>IF(ISNA(VLOOKUP($A167,'Mile handicap'!$C$2:$C$50,1,FALSE)),0,VLOOKUP($A167,'Mile handicap'!$C$2:$I$50,7,FALSE))</f>
        <v>0</v>
      </c>
      <c r="E167" s="68">
        <f>IF(ISNA(VLOOKUP($A167,'3000m handicap'!$C$2:$C$52,1,FALSE)),0,VLOOKUP($A167,'3000m handicap'!$C$2:$I$52,7,FALSE))</f>
        <v>0</v>
      </c>
      <c r="F167" s="68">
        <f>IF(ISNA(VLOOKUP($A167,'5000m handicap'!$C$2:$C$45,1,FALSE)),0,VLOOKUP($A167,'5000m handicap'!$C$2:$I$45,7,FALSE))</f>
        <v>0</v>
      </c>
      <c r="G167" s="68">
        <f>IF(ISNA(VLOOKUP($A167,'Peter Moor 2000m'!$C$2:$C$46,1,FALSE)),0,VLOOKUP($A167,'Peter Moor 2000m'!$C$2:$I$46,7,FALSE))</f>
        <v>0</v>
      </c>
      <c r="H167" s="68">
        <f>IF(ISNA(VLOOKUP($A167,'2 Bridges Relay'!$E$2:$E$31,1,FALSE)),0,VLOOKUP($A167,'2 Bridges Relay'!$E$2:$G$31,3,FALSE))</f>
        <v>0</v>
      </c>
      <c r="I167" s="68">
        <f>IF(ISNA(VLOOKUP($A167,'10 km'!$B$2:$B$42,1,FALSE)),0,VLOOKUP($A167,'10 km'!$B$2:$D$42,3,FALSE))</f>
        <v>0</v>
      </c>
      <c r="J167" s="68">
        <f>IF(ISNA(VLOOKUP($A167,'KL handicap'!$C$2:$C$26,1,FALSE)),0,VLOOKUP($A167,'KL handicap'!$C$2:$I$26,7,FALSE))</f>
        <v>0</v>
      </c>
      <c r="K167" s="68">
        <f>IF(ISNA(VLOOKUP($A167,'Max Howard Tan handicap'!$C$2:$C$24,1,FALSE)),0,VLOOKUP($A167,'Max Howard Tan handicap'!$C$2:$I$24,7,FALSE))</f>
        <v>0</v>
      </c>
      <c r="L167" s="95">
        <f>IF(ISNA(VLOOKUP($A167,parkrun!$B$2:$H$42,1,FALSE)),0,VLOOKUP($A167,parkrun!$B$2:$H$42,7,FALSE))</f>
        <v>0</v>
      </c>
      <c r="M167" s="69">
        <f t="shared" si="15"/>
        <v>0</v>
      </c>
      <c r="N167" s="77">
        <f t="shared" si="16"/>
        <v>0</v>
      </c>
      <c r="O167" s="70">
        <f t="shared" si="17"/>
        <v>0</v>
      </c>
      <c r="P167" s="70">
        <f t="shared" si="18"/>
        <v>0</v>
      </c>
      <c r="Q167" s="25">
        <f t="shared" si="19"/>
        <v>112</v>
      </c>
      <c r="R167" s="26">
        <f t="shared" si="20"/>
        <v>112</v>
      </c>
      <c r="T167" s="148">
        <v>21942</v>
      </c>
      <c r="U167"/>
      <c r="V167"/>
      <c r="X167"/>
    </row>
    <row r="168" spans="1:24" x14ac:dyDescent="0.2">
      <c r="A168" s="48" t="s">
        <v>182</v>
      </c>
      <c r="B168" s="88" t="s">
        <v>33</v>
      </c>
      <c r="C168" s="67">
        <f>IF(ISNA(VLOOKUP($A168,'5M''s'!$D$2:$D$43,1,FALSE)),0,VLOOKUP($A168,'5M''s'!$D$2:$E$43,2,FALSE))</f>
        <v>0</v>
      </c>
      <c r="D168" s="95">
        <f>IF(ISNA(VLOOKUP($A168,'Mile handicap'!$C$2:$C$50,1,FALSE)),0,VLOOKUP($A168,'Mile handicap'!$C$2:$I$50,7,FALSE))</f>
        <v>0</v>
      </c>
      <c r="E168" s="68">
        <f>IF(ISNA(VLOOKUP($A168,'3000m handicap'!$C$2:$C$52,1,FALSE)),0,VLOOKUP($A168,'3000m handicap'!$C$2:$I$52,7,FALSE))</f>
        <v>0</v>
      </c>
      <c r="F168" s="68">
        <f>IF(ISNA(VLOOKUP($A168,'5000m handicap'!$C$2:$C$45,1,FALSE)),0,VLOOKUP($A168,'5000m handicap'!$C$2:$I$45,7,FALSE))</f>
        <v>0</v>
      </c>
      <c r="G168" s="68">
        <f>IF(ISNA(VLOOKUP($A168,'Peter Moor 2000m'!$C$2:$C$46,1,FALSE)),0,VLOOKUP($A168,'Peter Moor 2000m'!$C$2:$I$46,7,FALSE))</f>
        <v>0</v>
      </c>
      <c r="H168" s="68">
        <f>IF(ISNA(VLOOKUP($A168,'2 Bridges Relay'!$E$2:$E$31,1,FALSE)),0,VLOOKUP($A168,'2 Bridges Relay'!$E$2:$G$31,3,FALSE))</f>
        <v>0</v>
      </c>
      <c r="I168" s="68">
        <f>IF(ISNA(VLOOKUP($A168,'10 km'!$B$2:$B$42,1,FALSE)),0,VLOOKUP($A168,'10 km'!$B$2:$D$42,3,FALSE))</f>
        <v>0</v>
      </c>
      <c r="J168" s="68">
        <f>IF(ISNA(VLOOKUP($A168,'KL handicap'!$C$2:$C$26,1,FALSE)),0,VLOOKUP($A168,'KL handicap'!$C$2:$I$26,7,FALSE))</f>
        <v>0</v>
      </c>
      <c r="K168" s="68">
        <f>IF(ISNA(VLOOKUP($A168,'Max Howard Tan handicap'!$C$2:$C$24,1,FALSE)),0,VLOOKUP($A168,'Max Howard Tan handicap'!$C$2:$I$24,7,FALSE))</f>
        <v>0</v>
      </c>
      <c r="L168" s="95">
        <f>IF(ISNA(VLOOKUP($A168,parkrun!$B$2:$H$42,1,FALSE)),0,VLOOKUP($A168,parkrun!$B$2:$H$42,7,FALSE))</f>
        <v>0</v>
      </c>
      <c r="M168" s="69">
        <f t="shared" si="15"/>
        <v>0</v>
      </c>
      <c r="N168" s="77">
        <f t="shared" si="16"/>
        <v>0</v>
      </c>
      <c r="O168" s="70">
        <f t="shared" si="17"/>
        <v>0</v>
      </c>
      <c r="P168" s="70">
        <f t="shared" si="18"/>
        <v>0</v>
      </c>
      <c r="Q168" s="25">
        <f t="shared" si="19"/>
        <v>112</v>
      </c>
      <c r="R168" s="26">
        <f t="shared" si="20"/>
        <v>112</v>
      </c>
      <c r="T168" s="148">
        <v>20133</v>
      </c>
      <c r="V168" s="47"/>
    </row>
    <row r="169" spans="1:24" x14ac:dyDescent="0.2">
      <c r="A169" s="48" t="s">
        <v>324</v>
      </c>
      <c r="B169" s="88" t="s">
        <v>33</v>
      </c>
      <c r="C169" s="67">
        <f>IF(ISNA(VLOOKUP($A169,'5M''s'!$D$2:$D$43,1,FALSE)),0,VLOOKUP($A169,'5M''s'!$D$2:$E$43,2,FALSE))</f>
        <v>0</v>
      </c>
      <c r="D169" s="95">
        <f>IF(ISNA(VLOOKUP($A169,'Mile handicap'!$C$2:$C$50,1,FALSE)),0,VLOOKUP($A169,'Mile handicap'!$C$2:$I$50,7,FALSE))</f>
        <v>0</v>
      </c>
      <c r="E169" s="68">
        <f>IF(ISNA(VLOOKUP($A169,'3000m handicap'!$C$2:$C$52,1,FALSE)),0,VLOOKUP($A169,'3000m handicap'!$C$2:$I$52,7,FALSE))</f>
        <v>0</v>
      </c>
      <c r="F169" s="68">
        <f>IF(ISNA(VLOOKUP($A169,'5000m handicap'!$C$2:$C$45,1,FALSE)),0,VLOOKUP($A169,'5000m handicap'!$C$2:$I$45,7,FALSE))</f>
        <v>0</v>
      </c>
      <c r="G169" s="68">
        <f>IF(ISNA(VLOOKUP($A169,'Peter Moor 2000m'!$C$2:$C$46,1,FALSE)),0,VLOOKUP($A169,'Peter Moor 2000m'!$C$2:$I$46,7,FALSE))</f>
        <v>0</v>
      </c>
      <c r="H169" s="68">
        <f>IF(ISNA(VLOOKUP($A169,'2 Bridges Relay'!$E$2:$E$31,1,FALSE)),0,VLOOKUP($A169,'2 Bridges Relay'!$E$2:$G$31,3,FALSE))</f>
        <v>0</v>
      </c>
      <c r="I169" s="68">
        <f>IF(ISNA(VLOOKUP($A169,'10 km'!$B$2:$B$42,1,FALSE)),0,VLOOKUP($A169,'10 km'!$B$2:$D$42,3,FALSE))</f>
        <v>0</v>
      </c>
      <c r="J169" s="68">
        <f>IF(ISNA(VLOOKUP($A169,'KL handicap'!$C$2:$C$26,1,FALSE)),0,VLOOKUP($A169,'KL handicap'!$C$2:$I$26,7,FALSE))</f>
        <v>0</v>
      </c>
      <c r="K169" s="68">
        <f>IF(ISNA(VLOOKUP($A169,'Max Howard Tan handicap'!$C$2:$C$24,1,FALSE)),0,VLOOKUP($A169,'Max Howard Tan handicap'!$C$2:$I$24,7,FALSE))</f>
        <v>0</v>
      </c>
      <c r="L169" s="95">
        <f>IF(ISNA(VLOOKUP($A169,parkrun!$B$2:$H$42,1,FALSE)),0,VLOOKUP($A169,parkrun!$B$2:$H$42,7,FALSE))</f>
        <v>0</v>
      </c>
      <c r="M169" s="69">
        <f t="shared" si="15"/>
        <v>0</v>
      </c>
      <c r="N169" s="77">
        <f t="shared" si="16"/>
        <v>0</v>
      </c>
      <c r="O169" s="70">
        <f t="shared" si="17"/>
        <v>0</v>
      </c>
      <c r="P169" s="70">
        <f t="shared" si="18"/>
        <v>0</v>
      </c>
      <c r="Q169" s="25">
        <f t="shared" si="19"/>
        <v>112</v>
      </c>
      <c r="R169" s="26">
        <f t="shared" si="20"/>
        <v>112</v>
      </c>
      <c r="T169" s="148">
        <v>24901</v>
      </c>
      <c r="V169" s="47"/>
    </row>
    <row r="170" spans="1:24" x14ac:dyDescent="0.2">
      <c r="A170" s="48" t="s">
        <v>40</v>
      </c>
      <c r="B170" s="88" t="s">
        <v>32</v>
      </c>
      <c r="C170" s="67">
        <f>IF(ISNA(VLOOKUP($A170,'5M''s'!$D$2:$D$43,1,FALSE)),0,VLOOKUP($A170,'5M''s'!$D$2:$E$43,2,FALSE))</f>
        <v>0</v>
      </c>
      <c r="D170" s="95">
        <f>IF(ISNA(VLOOKUP($A170,'Mile handicap'!$C$2:$C$50,1,FALSE)),0,VLOOKUP($A170,'Mile handicap'!$C$2:$I$50,7,FALSE))</f>
        <v>0</v>
      </c>
      <c r="E170" s="68">
        <f>IF(ISNA(VLOOKUP($A170,'3000m handicap'!$C$2:$C$52,1,FALSE)),0,VLOOKUP($A170,'3000m handicap'!$C$2:$I$52,7,FALSE))</f>
        <v>0</v>
      </c>
      <c r="F170" s="68">
        <f>IF(ISNA(VLOOKUP($A170,'5000m handicap'!$C$2:$C$45,1,FALSE)),0,VLOOKUP($A170,'5000m handicap'!$C$2:$I$45,7,FALSE))</f>
        <v>0</v>
      </c>
      <c r="G170" s="68">
        <f>IF(ISNA(VLOOKUP($A170,'Peter Moor 2000m'!$C$2:$C$46,1,FALSE)),0,VLOOKUP($A170,'Peter Moor 2000m'!$C$2:$I$46,7,FALSE))</f>
        <v>0</v>
      </c>
      <c r="H170" s="68">
        <f>IF(ISNA(VLOOKUP($A170,'2 Bridges Relay'!$E$2:$E$31,1,FALSE)),0,VLOOKUP($A170,'2 Bridges Relay'!$E$2:$G$31,3,FALSE))</f>
        <v>0</v>
      </c>
      <c r="I170" s="68">
        <f>IF(ISNA(VLOOKUP($A170,'10 km'!$B$2:$B$42,1,FALSE)),0,VLOOKUP($A170,'10 km'!$B$2:$D$42,3,FALSE))</f>
        <v>0</v>
      </c>
      <c r="J170" s="68">
        <f>IF(ISNA(VLOOKUP($A170,'KL handicap'!$C$2:$C$26,1,FALSE)),0,VLOOKUP($A170,'KL handicap'!$C$2:$I$26,7,FALSE))</f>
        <v>0</v>
      </c>
      <c r="K170" s="68">
        <f>IF(ISNA(VLOOKUP($A170,'Max Howard Tan handicap'!$C$2:$C$24,1,FALSE)),0,VLOOKUP($A170,'Max Howard Tan handicap'!$C$2:$I$24,7,FALSE))</f>
        <v>0</v>
      </c>
      <c r="L170" s="95">
        <f>IF(ISNA(VLOOKUP($A170,parkrun!$B$2:$H$42,1,FALSE)),0,VLOOKUP($A170,parkrun!$B$2:$H$42,7,FALSE))</f>
        <v>0</v>
      </c>
      <c r="M170" s="69">
        <f t="shared" si="15"/>
        <v>0</v>
      </c>
      <c r="N170" s="77">
        <f t="shared" si="16"/>
        <v>0</v>
      </c>
      <c r="O170" s="70">
        <f t="shared" si="17"/>
        <v>0</v>
      </c>
      <c r="P170" s="70">
        <f t="shared" si="18"/>
        <v>0</v>
      </c>
      <c r="Q170" s="25">
        <f t="shared" si="19"/>
        <v>112</v>
      </c>
      <c r="R170" s="26">
        <f t="shared" si="20"/>
        <v>112</v>
      </c>
      <c r="T170" s="148">
        <v>24148</v>
      </c>
      <c r="V170" s="47"/>
    </row>
    <row r="171" spans="1:24" x14ac:dyDescent="0.2">
      <c r="A171" s="48" t="s">
        <v>397</v>
      </c>
      <c r="B171" s="88" t="s">
        <v>33</v>
      </c>
      <c r="C171" s="67">
        <f>IF(ISNA(VLOOKUP($A171,'5M''s'!$D$2:$D$43,1,FALSE)),0,VLOOKUP($A171,'5M''s'!$D$2:$E$43,2,FALSE))</f>
        <v>0</v>
      </c>
      <c r="D171" s="95">
        <f>IF(ISNA(VLOOKUP($A171,'Mile handicap'!$C$2:$C$50,1,FALSE)),0,VLOOKUP($A171,'Mile handicap'!$C$2:$I$50,7,FALSE))</f>
        <v>0</v>
      </c>
      <c r="E171" s="68">
        <f>IF(ISNA(VLOOKUP($A171,'3000m handicap'!$C$2:$C$52,1,FALSE)),0,VLOOKUP($A171,'3000m handicap'!$C$2:$I$52,7,FALSE))</f>
        <v>0</v>
      </c>
      <c r="F171" s="68">
        <f>IF(ISNA(VLOOKUP($A171,'5000m handicap'!$C$2:$C$45,1,FALSE)),0,VLOOKUP($A171,'5000m handicap'!$C$2:$I$45,7,FALSE))</f>
        <v>0</v>
      </c>
      <c r="G171" s="68">
        <f>IF(ISNA(VLOOKUP($A171,'Peter Moor 2000m'!$C$2:$C$46,1,FALSE)),0,VLOOKUP($A171,'Peter Moor 2000m'!$C$2:$I$46,7,FALSE))</f>
        <v>0</v>
      </c>
      <c r="H171" s="68">
        <f>IF(ISNA(VLOOKUP($A171,'2 Bridges Relay'!$E$2:$E$31,1,FALSE)),0,VLOOKUP($A171,'2 Bridges Relay'!$E$2:$G$31,3,FALSE))</f>
        <v>0</v>
      </c>
      <c r="I171" s="68">
        <f>IF(ISNA(VLOOKUP($A171,'10 km'!$B$2:$B$42,1,FALSE)),0,VLOOKUP($A171,'10 km'!$B$2:$D$42,3,FALSE))</f>
        <v>0</v>
      </c>
      <c r="J171" s="68">
        <f>IF(ISNA(VLOOKUP($A171,'KL handicap'!$C$2:$C$26,1,FALSE)),0,VLOOKUP($A171,'KL handicap'!$C$2:$I$26,7,FALSE))</f>
        <v>0</v>
      </c>
      <c r="K171" s="68">
        <f>IF(ISNA(VLOOKUP($A171,'Max Howard Tan handicap'!$C$2:$C$24,1,FALSE)),0,VLOOKUP($A171,'Max Howard Tan handicap'!$C$2:$I$24,7,FALSE))</f>
        <v>0</v>
      </c>
      <c r="L171" s="95">
        <f>IF(ISNA(VLOOKUP($A171,parkrun!$B$2:$H$42,1,FALSE)),0,VLOOKUP($A171,parkrun!$B$2:$H$42,7,FALSE))</f>
        <v>0</v>
      </c>
      <c r="M171" s="69">
        <f t="shared" si="15"/>
        <v>0</v>
      </c>
      <c r="N171" s="77">
        <f t="shared" si="16"/>
        <v>0</v>
      </c>
      <c r="O171" s="70">
        <f t="shared" si="17"/>
        <v>0</v>
      </c>
      <c r="P171" s="70">
        <f t="shared" si="18"/>
        <v>0</v>
      </c>
      <c r="Q171" s="25">
        <f t="shared" si="19"/>
        <v>112</v>
      </c>
      <c r="R171" s="26">
        <f t="shared" si="20"/>
        <v>112</v>
      </c>
      <c r="T171" s="148">
        <v>27118</v>
      </c>
      <c r="V171" s="47"/>
    </row>
    <row r="172" spans="1:24" x14ac:dyDescent="0.2">
      <c r="A172" s="48" t="s">
        <v>155</v>
      </c>
      <c r="B172" s="88" t="s">
        <v>32</v>
      </c>
      <c r="C172" s="67">
        <f>IF(ISNA(VLOOKUP($A172,'5M''s'!$D$2:$D$43,1,FALSE)),0,VLOOKUP($A172,'5M''s'!$D$2:$E$43,2,FALSE))</f>
        <v>0</v>
      </c>
      <c r="D172" s="95">
        <f>IF(ISNA(VLOOKUP($A172,'Mile handicap'!$C$2:$C$50,1,FALSE)),0,VLOOKUP($A172,'Mile handicap'!$C$2:$I$50,7,FALSE))</f>
        <v>0</v>
      </c>
      <c r="E172" s="68">
        <f>IF(ISNA(VLOOKUP($A172,'3000m handicap'!$C$2:$C$52,1,FALSE)),0,VLOOKUP($A172,'3000m handicap'!$C$2:$I$52,7,FALSE))</f>
        <v>0</v>
      </c>
      <c r="F172" s="68">
        <f>IF(ISNA(VLOOKUP($A172,'5000m handicap'!$C$2:$C$45,1,FALSE)),0,VLOOKUP($A172,'5000m handicap'!$C$2:$I$45,7,FALSE))</f>
        <v>0</v>
      </c>
      <c r="G172" s="68">
        <f>IF(ISNA(VLOOKUP($A172,'Peter Moor 2000m'!$C$2:$C$46,1,FALSE)),0,VLOOKUP($A172,'Peter Moor 2000m'!$C$2:$I$46,7,FALSE))</f>
        <v>0</v>
      </c>
      <c r="H172" s="68">
        <f>IF(ISNA(VLOOKUP($A172,'2 Bridges Relay'!$E$2:$E$31,1,FALSE)),0,VLOOKUP($A172,'2 Bridges Relay'!$E$2:$G$31,3,FALSE))</f>
        <v>0</v>
      </c>
      <c r="I172" s="68">
        <f>IF(ISNA(VLOOKUP($A172,'10 km'!$B$2:$B$42,1,FALSE)),0,VLOOKUP($A172,'10 km'!$B$2:$D$42,3,FALSE))</f>
        <v>0</v>
      </c>
      <c r="J172" s="68">
        <f>IF(ISNA(VLOOKUP($A172,'KL handicap'!$C$2:$C$26,1,FALSE)),0,VLOOKUP($A172,'KL handicap'!$C$2:$I$26,7,FALSE))</f>
        <v>0</v>
      </c>
      <c r="K172" s="68">
        <f>IF(ISNA(VLOOKUP($A172,'Max Howard Tan handicap'!$C$2:$C$24,1,FALSE)),0,VLOOKUP($A172,'Max Howard Tan handicap'!$C$2:$I$24,7,FALSE))</f>
        <v>0</v>
      </c>
      <c r="L172" s="95">
        <f>IF(ISNA(VLOOKUP($A172,parkrun!$B$2:$H$42,1,FALSE)),0,VLOOKUP($A172,parkrun!$B$2:$H$42,7,FALSE))</f>
        <v>0</v>
      </c>
      <c r="M172" s="69">
        <f t="shared" si="15"/>
        <v>0</v>
      </c>
      <c r="N172" s="77">
        <f t="shared" si="16"/>
        <v>0</v>
      </c>
      <c r="O172" s="70">
        <f t="shared" si="17"/>
        <v>0</v>
      </c>
      <c r="P172" s="70">
        <f t="shared" si="18"/>
        <v>0</v>
      </c>
      <c r="Q172" s="25">
        <f t="shared" si="19"/>
        <v>112</v>
      </c>
      <c r="R172" s="26">
        <f t="shared" si="20"/>
        <v>112</v>
      </c>
      <c r="T172" s="148">
        <v>28903</v>
      </c>
      <c r="V172" s="47"/>
    </row>
    <row r="173" spans="1:24" x14ac:dyDescent="0.2">
      <c r="A173" s="48" t="s">
        <v>404</v>
      </c>
      <c r="B173" s="88" t="s">
        <v>406</v>
      </c>
      <c r="C173" s="67">
        <f>IF(ISNA(VLOOKUP($A173,'5M''s'!$D$2:$D$43,1,FALSE)),0,VLOOKUP($A173,'5M''s'!$D$2:$E$43,2,FALSE))</f>
        <v>0</v>
      </c>
      <c r="D173" s="95">
        <f>IF(ISNA(VLOOKUP($A173,'Mile handicap'!$C$2:$C$50,1,FALSE)),0,VLOOKUP($A173,'Mile handicap'!$C$2:$I$50,7,FALSE))</f>
        <v>0</v>
      </c>
      <c r="E173" s="68">
        <f>IF(ISNA(VLOOKUP($A173,'3000m handicap'!$C$2:$C$52,1,FALSE)),0,VLOOKUP($A173,'3000m handicap'!$C$2:$I$52,7,FALSE))</f>
        <v>0</v>
      </c>
      <c r="F173" s="68">
        <f>IF(ISNA(VLOOKUP($A173,'5000m handicap'!$C$2:$C$45,1,FALSE)),0,VLOOKUP($A173,'5000m handicap'!$C$2:$I$45,7,FALSE))</f>
        <v>0</v>
      </c>
      <c r="G173" s="68">
        <f>IF(ISNA(VLOOKUP($A173,'Peter Moor 2000m'!$C$2:$C$46,1,FALSE)),0,VLOOKUP($A173,'Peter Moor 2000m'!$C$2:$I$46,7,FALSE))</f>
        <v>0</v>
      </c>
      <c r="H173" s="68">
        <f>IF(ISNA(VLOOKUP($A173,'2 Bridges Relay'!$E$2:$E$31,1,FALSE)),0,VLOOKUP($A173,'2 Bridges Relay'!$E$2:$G$31,3,FALSE))</f>
        <v>0</v>
      </c>
      <c r="I173" s="68">
        <f>IF(ISNA(VLOOKUP($A173,'10 km'!$B$2:$B$42,1,FALSE)),0,VLOOKUP($A173,'10 km'!$B$2:$D$42,3,FALSE))</f>
        <v>0</v>
      </c>
      <c r="J173" s="68">
        <f>IF(ISNA(VLOOKUP($A173,'KL handicap'!$C$2:$C$26,1,FALSE)),0,VLOOKUP($A173,'KL handicap'!$C$2:$I$26,7,FALSE))</f>
        <v>0</v>
      </c>
      <c r="K173" s="68">
        <f>IF(ISNA(VLOOKUP($A173,'Max Howard Tan handicap'!$C$2:$C$24,1,FALSE)),0,VLOOKUP($A173,'Max Howard Tan handicap'!$C$2:$I$24,7,FALSE))</f>
        <v>0</v>
      </c>
      <c r="L173" s="95">
        <f>IF(ISNA(VLOOKUP($A173,parkrun!$B$2:$H$42,1,FALSE)),0,VLOOKUP($A173,parkrun!$B$2:$H$42,7,FALSE))</f>
        <v>0</v>
      </c>
      <c r="M173" s="69">
        <f t="shared" si="15"/>
        <v>0</v>
      </c>
      <c r="N173" s="77">
        <f t="shared" si="16"/>
        <v>0</v>
      </c>
      <c r="O173" s="70">
        <f t="shared" si="17"/>
        <v>0</v>
      </c>
      <c r="P173" s="70">
        <f t="shared" si="18"/>
        <v>0</v>
      </c>
      <c r="Q173" s="25">
        <f t="shared" si="19"/>
        <v>112</v>
      </c>
      <c r="R173" s="26">
        <f t="shared" si="20"/>
        <v>112</v>
      </c>
      <c r="T173" s="148">
        <v>27008</v>
      </c>
    </row>
    <row r="174" spans="1:24" x14ac:dyDescent="0.2">
      <c r="A174" s="48" t="s">
        <v>192</v>
      </c>
      <c r="B174" s="88" t="s">
        <v>33</v>
      </c>
      <c r="C174" s="67">
        <f>IF(ISNA(VLOOKUP($A174,'5M''s'!$D$2:$D$43,1,FALSE)),0,VLOOKUP($A174,'5M''s'!$D$2:$E$43,2,FALSE))</f>
        <v>0</v>
      </c>
      <c r="D174" s="95">
        <f>IF(ISNA(VLOOKUP($A174,'Mile handicap'!$C$2:$C$50,1,FALSE)),0,VLOOKUP($A174,'Mile handicap'!$C$2:$I$50,7,FALSE))</f>
        <v>0</v>
      </c>
      <c r="E174" s="68">
        <f>IF(ISNA(VLOOKUP($A174,'3000m handicap'!$C$2:$C$52,1,FALSE)),0,VLOOKUP($A174,'3000m handicap'!$C$2:$I$52,7,FALSE))</f>
        <v>0</v>
      </c>
      <c r="F174" s="68">
        <f>IF(ISNA(VLOOKUP($A174,'5000m handicap'!$C$2:$C$45,1,FALSE)),0,VLOOKUP($A174,'5000m handicap'!$C$2:$I$45,7,FALSE))</f>
        <v>0</v>
      </c>
      <c r="G174" s="68">
        <f>IF(ISNA(VLOOKUP($A174,'Peter Moor 2000m'!$C$2:$C$46,1,FALSE)),0,VLOOKUP($A174,'Peter Moor 2000m'!$C$2:$I$46,7,FALSE))</f>
        <v>0</v>
      </c>
      <c r="H174" s="68">
        <f>IF(ISNA(VLOOKUP($A174,'2 Bridges Relay'!$E$2:$E$31,1,FALSE)),0,VLOOKUP($A174,'2 Bridges Relay'!$E$2:$G$31,3,FALSE))</f>
        <v>0</v>
      </c>
      <c r="I174" s="68">
        <f>IF(ISNA(VLOOKUP($A174,'10 km'!$B$2:$B$42,1,FALSE)),0,VLOOKUP($A174,'10 km'!$B$2:$D$42,3,FALSE))</f>
        <v>0</v>
      </c>
      <c r="J174" s="68">
        <f>IF(ISNA(VLOOKUP($A174,'KL handicap'!$C$2:$C$26,1,FALSE)),0,VLOOKUP($A174,'KL handicap'!$C$2:$I$26,7,FALSE))</f>
        <v>0</v>
      </c>
      <c r="K174" s="68">
        <f>IF(ISNA(VLOOKUP($A174,'Max Howard Tan handicap'!$C$2:$C$24,1,FALSE)),0,VLOOKUP($A174,'Max Howard Tan handicap'!$C$2:$I$24,7,FALSE))</f>
        <v>0</v>
      </c>
      <c r="L174" s="95">
        <f>IF(ISNA(VLOOKUP($A174,parkrun!$B$2:$H$42,1,FALSE)),0,VLOOKUP($A174,parkrun!$B$2:$H$42,7,FALSE))</f>
        <v>0</v>
      </c>
      <c r="M174" s="69">
        <f t="shared" si="15"/>
        <v>0</v>
      </c>
      <c r="N174" s="77">
        <f t="shared" si="16"/>
        <v>0</v>
      </c>
      <c r="O174" s="70">
        <f t="shared" si="17"/>
        <v>0</v>
      </c>
      <c r="P174" s="70">
        <f t="shared" si="18"/>
        <v>0</v>
      </c>
      <c r="Q174" s="25">
        <f t="shared" si="19"/>
        <v>112</v>
      </c>
      <c r="R174" s="26">
        <f t="shared" si="20"/>
        <v>112</v>
      </c>
      <c r="T174" s="148">
        <v>19069</v>
      </c>
    </row>
    <row r="175" spans="1:24" x14ac:dyDescent="0.2">
      <c r="A175" s="48" t="s">
        <v>393</v>
      </c>
      <c r="B175" s="88" t="s">
        <v>32</v>
      </c>
      <c r="C175" s="67">
        <f>IF(ISNA(VLOOKUP($A175,'5M''s'!$D$2:$D$43,1,FALSE)),0,VLOOKUP($A175,'5M''s'!$D$2:$E$43,2,FALSE))</f>
        <v>0</v>
      </c>
      <c r="D175" s="95">
        <f>IF(ISNA(VLOOKUP($A175,'Mile handicap'!$C$2:$C$50,1,FALSE)),0,VLOOKUP($A175,'Mile handicap'!$C$2:$I$50,7,FALSE))</f>
        <v>0</v>
      </c>
      <c r="E175" s="68">
        <f>IF(ISNA(VLOOKUP($A175,'3000m handicap'!$C$2:$C$52,1,FALSE)),0,VLOOKUP($A175,'3000m handicap'!$C$2:$I$52,7,FALSE))</f>
        <v>0</v>
      </c>
      <c r="F175" s="68">
        <f>IF(ISNA(VLOOKUP($A175,'5000m handicap'!$C$2:$C$45,1,FALSE)),0,VLOOKUP($A175,'5000m handicap'!$C$2:$I$45,7,FALSE))</f>
        <v>0</v>
      </c>
      <c r="G175" s="68">
        <f>IF(ISNA(VLOOKUP($A175,'Peter Moor 2000m'!$C$2:$C$46,1,FALSE)),0,VLOOKUP($A175,'Peter Moor 2000m'!$C$2:$I$46,7,FALSE))</f>
        <v>0</v>
      </c>
      <c r="H175" s="68">
        <f>IF(ISNA(VLOOKUP($A175,'2 Bridges Relay'!$E$2:$E$31,1,FALSE)),0,VLOOKUP($A175,'2 Bridges Relay'!$E$2:$G$31,3,FALSE))</f>
        <v>0</v>
      </c>
      <c r="I175" s="68">
        <f>IF(ISNA(VLOOKUP($A175,'10 km'!$B$2:$B$42,1,FALSE)),0,VLOOKUP($A175,'10 km'!$B$2:$D$42,3,FALSE))</f>
        <v>0</v>
      </c>
      <c r="J175" s="68">
        <f>IF(ISNA(VLOOKUP($A175,'KL handicap'!$C$2:$C$26,1,FALSE)),0,VLOOKUP($A175,'KL handicap'!$C$2:$I$26,7,FALSE))</f>
        <v>0</v>
      </c>
      <c r="K175" s="68">
        <f>IF(ISNA(VLOOKUP($A175,'Max Howard Tan handicap'!$C$2:$C$24,1,FALSE)),0,VLOOKUP($A175,'Max Howard Tan handicap'!$C$2:$I$24,7,FALSE))</f>
        <v>0</v>
      </c>
      <c r="L175" s="95">
        <f>IF(ISNA(VLOOKUP($A175,parkrun!$B$2:$H$42,1,FALSE)),0,VLOOKUP($A175,parkrun!$B$2:$H$42,7,FALSE))</f>
        <v>0</v>
      </c>
      <c r="M175" s="69">
        <f t="shared" si="15"/>
        <v>0</v>
      </c>
      <c r="N175" s="77">
        <f t="shared" si="16"/>
        <v>0</v>
      </c>
      <c r="O175" s="70">
        <f t="shared" si="17"/>
        <v>0</v>
      </c>
      <c r="P175" s="70">
        <f t="shared" si="18"/>
        <v>0</v>
      </c>
      <c r="Q175" s="25">
        <f t="shared" si="19"/>
        <v>112</v>
      </c>
      <c r="R175" s="26">
        <f t="shared" si="20"/>
        <v>112</v>
      </c>
      <c r="T175" s="148">
        <v>28115</v>
      </c>
    </row>
    <row r="176" spans="1:24" x14ac:dyDescent="0.2">
      <c r="A176" s="48" t="s">
        <v>349</v>
      </c>
      <c r="B176" s="88" t="s">
        <v>33</v>
      </c>
      <c r="C176" s="67">
        <f>IF(ISNA(VLOOKUP($A176,'5M''s'!$D$2:$D$43,1,FALSE)),0,VLOOKUP($A176,'5M''s'!$D$2:$E$43,2,FALSE))</f>
        <v>0</v>
      </c>
      <c r="D176" s="95">
        <f>IF(ISNA(VLOOKUP($A176,'Mile handicap'!$C$2:$C$50,1,FALSE)),0,VLOOKUP($A176,'Mile handicap'!$C$2:$I$50,7,FALSE))</f>
        <v>0</v>
      </c>
      <c r="E176" s="68">
        <f>IF(ISNA(VLOOKUP($A176,'3000m handicap'!$C$2:$C$52,1,FALSE)),0,VLOOKUP($A176,'3000m handicap'!$C$2:$I$52,7,FALSE))</f>
        <v>0</v>
      </c>
      <c r="F176" s="68">
        <f>IF(ISNA(VLOOKUP($A176,'5000m handicap'!$C$2:$C$45,1,FALSE)),0,VLOOKUP($A176,'5000m handicap'!$C$2:$I$45,7,FALSE))</f>
        <v>0</v>
      </c>
      <c r="G176" s="68">
        <f>IF(ISNA(VLOOKUP($A176,'Peter Moor 2000m'!$C$2:$C$46,1,FALSE)),0,VLOOKUP($A176,'Peter Moor 2000m'!$C$2:$I$46,7,FALSE))</f>
        <v>0</v>
      </c>
      <c r="H176" s="68">
        <f>IF(ISNA(VLOOKUP($A176,'2 Bridges Relay'!$E$2:$E$31,1,FALSE)),0,VLOOKUP($A176,'2 Bridges Relay'!$E$2:$G$31,3,FALSE))</f>
        <v>0</v>
      </c>
      <c r="I176" s="68">
        <f>IF(ISNA(VLOOKUP($A176,'10 km'!$B$2:$B$42,1,FALSE)),0,VLOOKUP($A176,'10 km'!$B$2:$D$42,3,FALSE))</f>
        <v>0</v>
      </c>
      <c r="J176" s="68">
        <f>IF(ISNA(VLOOKUP($A176,'KL handicap'!$C$2:$C$26,1,FALSE)),0,VLOOKUP($A176,'KL handicap'!$C$2:$I$26,7,FALSE))</f>
        <v>0</v>
      </c>
      <c r="K176" s="68">
        <f>IF(ISNA(VLOOKUP($A176,'Max Howard Tan handicap'!$C$2:$C$24,1,FALSE)),0,VLOOKUP($A176,'Max Howard Tan handicap'!$C$2:$I$24,7,FALSE))</f>
        <v>0</v>
      </c>
      <c r="L176" s="95">
        <f>IF(ISNA(VLOOKUP($A176,parkrun!$B$2:$H$42,1,FALSE)),0,VLOOKUP($A176,parkrun!$B$2:$H$42,7,FALSE))</f>
        <v>0</v>
      </c>
      <c r="M176" s="69">
        <f t="shared" si="15"/>
        <v>0</v>
      </c>
      <c r="N176" s="77">
        <f t="shared" si="16"/>
        <v>0</v>
      </c>
      <c r="O176" s="70">
        <f t="shared" si="17"/>
        <v>0</v>
      </c>
      <c r="P176" s="70">
        <f t="shared" si="18"/>
        <v>0</v>
      </c>
      <c r="Q176" s="25">
        <f t="shared" si="19"/>
        <v>112</v>
      </c>
      <c r="R176" s="26">
        <f t="shared" si="20"/>
        <v>112</v>
      </c>
      <c r="T176" s="148">
        <v>29744</v>
      </c>
    </row>
    <row r="177" spans="1:20" x14ac:dyDescent="0.2">
      <c r="A177" s="48" t="s">
        <v>396</v>
      </c>
      <c r="B177" s="88" t="s">
        <v>33</v>
      </c>
      <c r="C177" s="67">
        <f>IF(ISNA(VLOOKUP($A177,'5M''s'!$D$2:$D$43,1,FALSE)),0,VLOOKUP($A177,'5M''s'!$D$2:$E$43,2,FALSE))</f>
        <v>0</v>
      </c>
      <c r="D177" s="95">
        <f>IF(ISNA(VLOOKUP($A177,'Mile handicap'!$C$2:$C$50,1,FALSE)),0,VLOOKUP($A177,'Mile handicap'!$C$2:$I$50,7,FALSE))</f>
        <v>0</v>
      </c>
      <c r="E177" s="68">
        <f>IF(ISNA(VLOOKUP($A177,'3000m handicap'!$C$2:$C$52,1,FALSE)),0,VLOOKUP($A177,'3000m handicap'!$C$2:$I$52,7,FALSE))</f>
        <v>0</v>
      </c>
      <c r="F177" s="68">
        <f>IF(ISNA(VLOOKUP($A177,'5000m handicap'!$C$2:$C$45,1,FALSE)),0,VLOOKUP($A177,'5000m handicap'!$C$2:$I$45,7,FALSE))</f>
        <v>0</v>
      </c>
      <c r="G177" s="68">
        <f>IF(ISNA(VLOOKUP($A177,'Peter Moor 2000m'!$C$2:$C$46,1,FALSE)),0,VLOOKUP($A177,'Peter Moor 2000m'!$C$2:$I$46,7,FALSE))</f>
        <v>0</v>
      </c>
      <c r="H177" s="68">
        <f>IF(ISNA(VLOOKUP($A177,'2 Bridges Relay'!$E$2:$E$31,1,FALSE)),0,VLOOKUP($A177,'2 Bridges Relay'!$E$2:$G$31,3,FALSE))</f>
        <v>0</v>
      </c>
      <c r="I177" s="68">
        <f>IF(ISNA(VLOOKUP($A177,'10 km'!$B$2:$B$42,1,FALSE)),0,VLOOKUP($A177,'10 km'!$B$2:$D$42,3,FALSE))</f>
        <v>0</v>
      </c>
      <c r="J177" s="68">
        <f>IF(ISNA(VLOOKUP($A177,'KL handicap'!$C$2:$C$26,1,FALSE)),0,VLOOKUP($A177,'KL handicap'!$C$2:$I$26,7,FALSE))</f>
        <v>0</v>
      </c>
      <c r="K177" s="68">
        <f>IF(ISNA(VLOOKUP($A177,'Max Howard Tan handicap'!$C$2:$C$24,1,FALSE)),0,VLOOKUP($A177,'Max Howard Tan handicap'!$C$2:$I$24,7,FALSE))</f>
        <v>0</v>
      </c>
      <c r="L177" s="95">
        <f>IF(ISNA(VLOOKUP($A177,parkrun!$B$2:$H$42,1,FALSE)),0,VLOOKUP($A177,parkrun!$B$2:$H$42,7,FALSE))</f>
        <v>0</v>
      </c>
      <c r="M177" s="69">
        <f t="shared" si="15"/>
        <v>0</v>
      </c>
      <c r="N177" s="77">
        <f t="shared" si="16"/>
        <v>0</v>
      </c>
      <c r="O177" s="70">
        <f t="shared" si="17"/>
        <v>0</v>
      </c>
      <c r="P177" s="70">
        <f t="shared" si="18"/>
        <v>0</v>
      </c>
      <c r="Q177" s="25">
        <f t="shared" si="19"/>
        <v>112</v>
      </c>
      <c r="R177" s="26">
        <f t="shared" si="20"/>
        <v>112</v>
      </c>
      <c r="T177" s="148">
        <v>28010</v>
      </c>
    </row>
    <row r="178" spans="1:20" x14ac:dyDescent="0.2">
      <c r="A178" s="48" t="s">
        <v>78</v>
      </c>
      <c r="B178" s="88" t="s">
        <v>32</v>
      </c>
      <c r="C178" s="67">
        <f>IF(ISNA(VLOOKUP($A178,'5M''s'!$D$2:$D$43,1,FALSE)),0,VLOOKUP($A178,'5M''s'!$D$2:$E$43,2,FALSE))</f>
        <v>0</v>
      </c>
      <c r="D178" s="95">
        <f>IF(ISNA(VLOOKUP($A178,'Mile handicap'!$C$2:$C$50,1,FALSE)),0,VLOOKUP($A178,'Mile handicap'!$C$2:$I$50,7,FALSE))</f>
        <v>0</v>
      </c>
      <c r="E178" s="68">
        <f>IF(ISNA(VLOOKUP($A178,'3000m handicap'!$C$2:$C$52,1,FALSE)),0,VLOOKUP($A178,'3000m handicap'!$C$2:$I$52,7,FALSE))</f>
        <v>0</v>
      </c>
      <c r="F178" s="68">
        <f>IF(ISNA(VLOOKUP($A178,'5000m handicap'!$C$2:$C$45,1,FALSE)),0,VLOOKUP($A178,'5000m handicap'!$C$2:$I$45,7,FALSE))</f>
        <v>0</v>
      </c>
      <c r="G178" s="68">
        <f>IF(ISNA(VLOOKUP($A178,'Peter Moor 2000m'!$C$2:$C$46,1,FALSE)),0,VLOOKUP($A178,'Peter Moor 2000m'!$C$2:$I$46,7,FALSE))</f>
        <v>0</v>
      </c>
      <c r="H178" s="68">
        <f>IF(ISNA(VLOOKUP($A178,'2 Bridges Relay'!$E$2:$E$31,1,FALSE)),0,VLOOKUP($A178,'2 Bridges Relay'!$E$2:$G$31,3,FALSE))</f>
        <v>0</v>
      </c>
      <c r="I178" s="68">
        <f>IF(ISNA(VLOOKUP($A178,'10 km'!$B$2:$B$42,1,FALSE)),0,VLOOKUP($A178,'10 km'!$B$2:$D$42,3,FALSE))</f>
        <v>0</v>
      </c>
      <c r="J178" s="68">
        <f>IF(ISNA(VLOOKUP($A178,'KL handicap'!$C$2:$C$26,1,FALSE)),0,VLOOKUP($A178,'KL handicap'!$C$2:$I$26,7,FALSE))</f>
        <v>0</v>
      </c>
      <c r="K178" s="68">
        <f>IF(ISNA(VLOOKUP($A178,'Max Howard Tan handicap'!$C$2:$C$24,1,FALSE)),0,VLOOKUP($A178,'Max Howard Tan handicap'!$C$2:$I$24,7,FALSE))</f>
        <v>0</v>
      </c>
      <c r="L178" s="95">
        <f>IF(ISNA(VLOOKUP($A178,parkrun!$B$2:$H$42,1,FALSE)),0,VLOOKUP($A178,parkrun!$B$2:$H$42,7,FALSE))</f>
        <v>0</v>
      </c>
      <c r="M178" s="69">
        <f t="shared" si="15"/>
        <v>0</v>
      </c>
      <c r="N178" s="77">
        <f t="shared" si="16"/>
        <v>0</v>
      </c>
      <c r="O178" s="70">
        <f t="shared" si="17"/>
        <v>0</v>
      </c>
      <c r="P178" s="70">
        <f t="shared" si="18"/>
        <v>0</v>
      </c>
      <c r="Q178" s="25">
        <f t="shared" si="19"/>
        <v>112</v>
      </c>
      <c r="R178" s="26">
        <f t="shared" si="20"/>
        <v>112</v>
      </c>
      <c r="T178" s="148">
        <v>23627</v>
      </c>
    </row>
    <row r="179" spans="1:20" x14ac:dyDescent="0.2">
      <c r="A179" s="48" t="s">
        <v>348</v>
      </c>
      <c r="B179" s="88" t="s">
        <v>32</v>
      </c>
      <c r="C179" s="67">
        <f>IF(ISNA(VLOOKUP($A179,'5M''s'!$D$2:$D$43,1,FALSE)),0,VLOOKUP($A179,'5M''s'!$D$2:$E$43,2,FALSE))</f>
        <v>0</v>
      </c>
      <c r="D179" s="95">
        <f>IF(ISNA(VLOOKUP($A179,'Mile handicap'!$C$2:$C$50,1,FALSE)),0,VLOOKUP($A179,'Mile handicap'!$C$2:$I$50,7,FALSE))</f>
        <v>0</v>
      </c>
      <c r="E179" s="68">
        <f>IF(ISNA(VLOOKUP($A179,'3000m handicap'!$C$2:$C$52,1,FALSE)),0,VLOOKUP($A179,'3000m handicap'!$C$2:$I$52,7,FALSE))</f>
        <v>0</v>
      </c>
      <c r="F179" s="68">
        <f>IF(ISNA(VLOOKUP($A179,'5000m handicap'!$C$2:$C$45,1,FALSE)),0,VLOOKUP($A179,'5000m handicap'!$C$2:$I$45,7,FALSE))</f>
        <v>0</v>
      </c>
      <c r="G179" s="68">
        <f>IF(ISNA(VLOOKUP($A179,'Peter Moor 2000m'!$C$2:$C$46,1,FALSE)),0,VLOOKUP($A179,'Peter Moor 2000m'!$C$2:$I$46,7,FALSE))</f>
        <v>0</v>
      </c>
      <c r="H179" s="68">
        <f>IF(ISNA(VLOOKUP($A179,'2 Bridges Relay'!$E$2:$E$31,1,FALSE)),0,VLOOKUP($A179,'2 Bridges Relay'!$E$2:$G$31,3,FALSE))</f>
        <v>0</v>
      </c>
      <c r="I179" s="68">
        <f>IF(ISNA(VLOOKUP($A179,'10 km'!$B$2:$B$42,1,FALSE)),0,VLOOKUP($A179,'10 km'!$B$2:$D$42,3,FALSE))</f>
        <v>0</v>
      </c>
      <c r="J179" s="68">
        <f>IF(ISNA(VLOOKUP($A179,'KL handicap'!$C$2:$C$26,1,FALSE)),0,VLOOKUP($A179,'KL handicap'!$C$2:$I$26,7,FALSE))</f>
        <v>0</v>
      </c>
      <c r="K179" s="68">
        <f>IF(ISNA(VLOOKUP($A179,'Max Howard Tan handicap'!$C$2:$C$24,1,FALSE)),0,VLOOKUP($A179,'Max Howard Tan handicap'!$C$2:$I$24,7,FALSE))</f>
        <v>0</v>
      </c>
      <c r="L179" s="95">
        <f>IF(ISNA(VLOOKUP($A179,parkrun!$B$2:$H$42,1,FALSE)),0,VLOOKUP($A179,parkrun!$B$2:$H$42,7,FALSE))</f>
        <v>0</v>
      </c>
      <c r="M179" s="69">
        <f t="shared" si="15"/>
        <v>0</v>
      </c>
      <c r="N179" s="77">
        <f t="shared" si="16"/>
        <v>0</v>
      </c>
      <c r="O179" s="70">
        <f t="shared" si="17"/>
        <v>0</v>
      </c>
      <c r="P179" s="70">
        <f t="shared" si="18"/>
        <v>0</v>
      </c>
      <c r="Q179" s="25">
        <f t="shared" si="19"/>
        <v>112</v>
      </c>
      <c r="R179" s="26">
        <f t="shared" si="20"/>
        <v>112</v>
      </c>
      <c r="T179" s="148">
        <v>20265</v>
      </c>
    </row>
    <row r="180" spans="1:20" x14ac:dyDescent="0.2">
      <c r="A180" s="48" t="s">
        <v>75</v>
      </c>
      <c r="B180" s="88" t="s">
        <v>32</v>
      </c>
      <c r="C180" s="67">
        <f>IF(ISNA(VLOOKUP($A180,'5M''s'!$D$2:$D$43,1,FALSE)),0,VLOOKUP($A180,'5M''s'!$D$2:$E$43,2,FALSE))</f>
        <v>0</v>
      </c>
      <c r="D180" s="95">
        <f>IF(ISNA(VLOOKUP($A180,'Mile handicap'!$C$2:$C$50,1,FALSE)),0,VLOOKUP($A180,'Mile handicap'!$C$2:$I$50,7,FALSE))</f>
        <v>0</v>
      </c>
      <c r="E180" s="68">
        <f>IF(ISNA(VLOOKUP($A180,'3000m handicap'!$C$2:$C$52,1,FALSE)),0,VLOOKUP($A180,'3000m handicap'!$C$2:$I$52,7,FALSE))</f>
        <v>0</v>
      </c>
      <c r="F180" s="68">
        <f>IF(ISNA(VLOOKUP($A180,'5000m handicap'!$C$2:$C$45,1,FALSE)),0,VLOOKUP($A180,'5000m handicap'!$C$2:$I$45,7,FALSE))</f>
        <v>0</v>
      </c>
      <c r="G180" s="68">
        <f>IF(ISNA(VLOOKUP($A180,'Peter Moor 2000m'!$C$2:$C$46,1,FALSE)),0,VLOOKUP($A180,'Peter Moor 2000m'!$C$2:$I$46,7,FALSE))</f>
        <v>0</v>
      </c>
      <c r="H180" s="68">
        <f>IF(ISNA(VLOOKUP($A180,'2 Bridges Relay'!$E$2:$E$31,1,FALSE)),0,VLOOKUP($A180,'2 Bridges Relay'!$E$2:$G$31,3,FALSE))</f>
        <v>0</v>
      </c>
      <c r="I180" s="68">
        <f>IF(ISNA(VLOOKUP($A180,'10 km'!$B$2:$B$42,1,FALSE)),0,VLOOKUP($A180,'10 km'!$B$2:$D$42,3,FALSE))</f>
        <v>0</v>
      </c>
      <c r="J180" s="68">
        <f>IF(ISNA(VLOOKUP($A180,'KL handicap'!$C$2:$C$26,1,FALSE)),0,VLOOKUP($A180,'KL handicap'!$C$2:$I$26,7,FALSE))</f>
        <v>0</v>
      </c>
      <c r="K180" s="68">
        <f>IF(ISNA(VLOOKUP($A180,'Max Howard Tan handicap'!$C$2:$C$24,1,FALSE)),0,VLOOKUP($A180,'Max Howard Tan handicap'!$C$2:$I$24,7,FALSE))</f>
        <v>0</v>
      </c>
      <c r="L180" s="95">
        <f>IF(ISNA(VLOOKUP($A180,parkrun!$B$2:$H$42,1,FALSE)),0,VLOOKUP($A180,parkrun!$B$2:$H$42,7,FALSE))</f>
        <v>0</v>
      </c>
      <c r="M180" s="69">
        <f t="shared" si="15"/>
        <v>0</v>
      </c>
      <c r="N180" s="77">
        <f t="shared" si="16"/>
        <v>0</v>
      </c>
      <c r="O180" s="70">
        <f t="shared" si="17"/>
        <v>0</v>
      </c>
      <c r="P180" s="70">
        <f t="shared" si="18"/>
        <v>0</v>
      </c>
      <c r="Q180" s="25">
        <f t="shared" si="19"/>
        <v>112</v>
      </c>
      <c r="R180" s="26">
        <f t="shared" si="20"/>
        <v>112</v>
      </c>
      <c r="T180" s="148">
        <v>25921</v>
      </c>
    </row>
    <row r="181" spans="1:20" x14ac:dyDescent="0.2">
      <c r="A181" s="48" t="s">
        <v>194</v>
      </c>
      <c r="B181" s="88" t="s">
        <v>32</v>
      </c>
      <c r="C181" s="67">
        <f>IF(ISNA(VLOOKUP($A181,'5M''s'!$D$2:$D$43,1,FALSE)),0,VLOOKUP($A181,'5M''s'!$D$2:$E$43,2,FALSE))</f>
        <v>0</v>
      </c>
      <c r="D181" s="95">
        <f>IF(ISNA(VLOOKUP($A181,'Mile handicap'!$C$2:$C$50,1,FALSE)),0,VLOOKUP($A181,'Mile handicap'!$C$2:$I$50,7,FALSE))</f>
        <v>0</v>
      </c>
      <c r="E181" s="68">
        <f>IF(ISNA(VLOOKUP($A181,'3000m handicap'!$C$2:$C$52,1,FALSE)),0,VLOOKUP($A181,'3000m handicap'!$C$2:$I$52,7,FALSE))</f>
        <v>0</v>
      </c>
      <c r="F181" s="68">
        <f>IF(ISNA(VLOOKUP($A181,'5000m handicap'!$C$2:$C$45,1,FALSE)),0,VLOOKUP($A181,'5000m handicap'!$C$2:$I$45,7,FALSE))</f>
        <v>0</v>
      </c>
      <c r="G181" s="68">
        <f>IF(ISNA(VLOOKUP($A181,'Peter Moor 2000m'!$C$2:$C$46,1,FALSE)),0,VLOOKUP($A181,'Peter Moor 2000m'!$C$2:$I$46,7,FALSE))</f>
        <v>0</v>
      </c>
      <c r="H181" s="68">
        <f>IF(ISNA(VLOOKUP($A181,'2 Bridges Relay'!$E$2:$E$31,1,FALSE)),0,VLOOKUP($A181,'2 Bridges Relay'!$E$2:$G$31,3,FALSE))</f>
        <v>0</v>
      </c>
      <c r="I181" s="68">
        <f>IF(ISNA(VLOOKUP($A181,'10 km'!$B$2:$B$42,1,FALSE)),0,VLOOKUP($A181,'10 km'!$B$2:$D$42,3,FALSE))</f>
        <v>0</v>
      </c>
      <c r="J181" s="68">
        <f>IF(ISNA(VLOOKUP($A181,'KL handicap'!$C$2:$C$26,1,FALSE)),0,VLOOKUP($A181,'KL handicap'!$C$2:$I$26,7,FALSE))</f>
        <v>0</v>
      </c>
      <c r="K181" s="68">
        <f>IF(ISNA(VLOOKUP($A181,'Max Howard Tan handicap'!$C$2:$C$24,1,FALSE)),0,VLOOKUP($A181,'Max Howard Tan handicap'!$C$2:$I$24,7,FALSE))</f>
        <v>0</v>
      </c>
      <c r="L181" s="95">
        <f>IF(ISNA(VLOOKUP($A181,parkrun!$B$2:$H$42,1,FALSE)),0,VLOOKUP($A181,parkrun!$B$2:$H$42,7,FALSE))</f>
        <v>0</v>
      </c>
      <c r="M181" s="69">
        <f t="shared" si="15"/>
        <v>0</v>
      </c>
      <c r="N181" s="77">
        <f t="shared" si="16"/>
        <v>0</v>
      </c>
      <c r="O181" s="70">
        <f t="shared" si="17"/>
        <v>0</v>
      </c>
      <c r="P181" s="70">
        <f t="shared" si="18"/>
        <v>0</v>
      </c>
      <c r="Q181" s="25">
        <f t="shared" si="19"/>
        <v>112</v>
      </c>
      <c r="R181" s="26">
        <f t="shared" si="20"/>
        <v>112</v>
      </c>
      <c r="T181" s="148">
        <v>25914</v>
      </c>
    </row>
    <row r="182" spans="1:20" x14ac:dyDescent="0.2">
      <c r="A182" s="48" t="s">
        <v>85</v>
      </c>
      <c r="B182" s="88" t="s">
        <v>32</v>
      </c>
      <c r="C182" s="67">
        <f>IF(ISNA(VLOOKUP($A182,'5M''s'!$D$2:$D$43,1,FALSE)),0,VLOOKUP($A182,'5M''s'!$D$2:$E$43,2,FALSE))</f>
        <v>0</v>
      </c>
      <c r="D182" s="95">
        <f>IF(ISNA(VLOOKUP($A182,'Mile handicap'!$C$2:$C$50,1,FALSE)),0,VLOOKUP($A182,'Mile handicap'!$C$2:$I$50,7,FALSE))</f>
        <v>0</v>
      </c>
      <c r="E182" s="68">
        <f>IF(ISNA(VLOOKUP($A182,'3000m handicap'!$C$2:$C$52,1,FALSE)),0,VLOOKUP($A182,'3000m handicap'!$C$2:$I$52,7,FALSE))</f>
        <v>0</v>
      </c>
      <c r="F182" s="68">
        <f>IF(ISNA(VLOOKUP($A182,'5000m handicap'!$C$2:$C$45,1,FALSE)),0,VLOOKUP($A182,'5000m handicap'!$C$2:$I$45,7,FALSE))</f>
        <v>0</v>
      </c>
      <c r="G182" s="68">
        <f>IF(ISNA(VLOOKUP($A182,'Peter Moor 2000m'!$C$2:$C$46,1,FALSE)),0,VLOOKUP($A182,'Peter Moor 2000m'!$C$2:$I$46,7,FALSE))</f>
        <v>0</v>
      </c>
      <c r="H182" s="68">
        <f>IF(ISNA(VLOOKUP($A182,'2 Bridges Relay'!$E$2:$E$31,1,FALSE)),0,VLOOKUP($A182,'2 Bridges Relay'!$E$2:$G$31,3,FALSE))</f>
        <v>0</v>
      </c>
      <c r="I182" s="68">
        <f>IF(ISNA(VLOOKUP($A182,'10 km'!$B$2:$B$42,1,FALSE)),0,VLOOKUP($A182,'10 km'!$B$2:$D$42,3,FALSE))</f>
        <v>0</v>
      </c>
      <c r="J182" s="68">
        <f>IF(ISNA(VLOOKUP($A182,'KL handicap'!$C$2:$C$26,1,FALSE)),0,VLOOKUP($A182,'KL handicap'!$C$2:$I$26,7,FALSE))</f>
        <v>0</v>
      </c>
      <c r="K182" s="68">
        <f>IF(ISNA(VLOOKUP($A182,'Max Howard Tan handicap'!$C$2:$C$24,1,FALSE)),0,VLOOKUP($A182,'Max Howard Tan handicap'!$C$2:$I$24,7,FALSE))</f>
        <v>0</v>
      </c>
      <c r="L182" s="95">
        <f>IF(ISNA(VLOOKUP($A182,parkrun!$B$2:$H$42,1,FALSE)),0,VLOOKUP($A182,parkrun!$B$2:$H$42,7,FALSE))</f>
        <v>0</v>
      </c>
      <c r="M182" s="69">
        <f t="shared" si="15"/>
        <v>0</v>
      </c>
      <c r="N182" s="77">
        <f t="shared" si="16"/>
        <v>0</v>
      </c>
      <c r="O182" s="70">
        <f t="shared" si="17"/>
        <v>0</v>
      </c>
      <c r="P182" s="70">
        <f t="shared" si="18"/>
        <v>0</v>
      </c>
      <c r="Q182" s="25">
        <f t="shared" si="19"/>
        <v>112</v>
      </c>
      <c r="R182" s="26">
        <f t="shared" si="20"/>
        <v>112</v>
      </c>
      <c r="T182" s="148">
        <v>24391</v>
      </c>
    </row>
    <row r="183" spans="1:20" x14ac:dyDescent="0.2">
      <c r="A183" s="48" t="s">
        <v>90</v>
      </c>
      <c r="B183" s="88" t="s">
        <v>32</v>
      </c>
      <c r="C183" s="67">
        <f>IF(ISNA(VLOOKUP($A183,'5M''s'!$D$2:$D$43,1,FALSE)),0,VLOOKUP($A183,'5M''s'!$D$2:$E$43,2,FALSE))</f>
        <v>0</v>
      </c>
      <c r="D183" s="95">
        <f>IF(ISNA(VLOOKUP($A183,'Mile handicap'!$C$2:$C$50,1,FALSE)),0,VLOOKUP($A183,'Mile handicap'!$C$2:$I$50,7,FALSE))</f>
        <v>0</v>
      </c>
      <c r="E183" s="68">
        <f>IF(ISNA(VLOOKUP($A183,'3000m handicap'!$C$2:$C$52,1,FALSE)),0,VLOOKUP($A183,'3000m handicap'!$C$2:$I$52,7,FALSE))</f>
        <v>0</v>
      </c>
      <c r="F183" s="68">
        <f>IF(ISNA(VLOOKUP($A183,'5000m handicap'!$C$2:$C$45,1,FALSE)),0,VLOOKUP($A183,'5000m handicap'!$C$2:$I$45,7,FALSE))</f>
        <v>0</v>
      </c>
      <c r="G183" s="68">
        <f>IF(ISNA(VLOOKUP($A183,'Peter Moor 2000m'!$C$2:$C$46,1,FALSE)),0,VLOOKUP($A183,'Peter Moor 2000m'!$C$2:$I$46,7,FALSE))</f>
        <v>0</v>
      </c>
      <c r="H183" s="68">
        <f>IF(ISNA(VLOOKUP($A183,'2 Bridges Relay'!$E$2:$E$31,1,FALSE)),0,VLOOKUP($A183,'2 Bridges Relay'!$E$2:$G$31,3,FALSE))</f>
        <v>0</v>
      </c>
      <c r="I183" s="68">
        <f>IF(ISNA(VLOOKUP($A183,'10 km'!$B$2:$B$42,1,FALSE)),0,VLOOKUP($A183,'10 km'!$B$2:$D$42,3,FALSE))</f>
        <v>0</v>
      </c>
      <c r="J183" s="68">
        <f>IF(ISNA(VLOOKUP($A183,'KL handicap'!$C$2:$C$26,1,FALSE)),0,VLOOKUP($A183,'KL handicap'!$C$2:$I$26,7,FALSE))</f>
        <v>0</v>
      </c>
      <c r="K183" s="68">
        <f>IF(ISNA(VLOOKUP($A183,'Max Howard Tan handicap'!$C$2:$C$24,1,FALSE)),0,VLOOKUP($A183,'Max Howard Tan handicap'!$C$2:$I$24,7,FALSE))</f>
        <v>0</v>
      </c>
      <c r="L183" s="95">
        <f>IF(ISNA(VLOOKUP($A183,parkrun!$B$2:$H$42,1,FALSE)),0,VLOOKUP($A183,parkrun!$B$2:$H$42,7,FALSE))</f>
        <v>0</v>
      </c>
      <c r="M183" s="69">
        <f t="shared" si="15"/>
        <v>0</v>
      </c>
      <c r="N183" s="77">
        <f t="shared" si="16"/>
        <v>0</v>
      </c>
      <c r="O183" s="70">
        <f t="shared" si="17"/>
        <v>0</v>
      </c>
      <c r="P183" s="70">
        <f t="shared" si="18"/>
        <v>0</v>
      </c>
      <c r="Q183" s="25">
        <f t="shared" si="19"/>
        <v>112</v>
      </c>
      <c r="R183" s="26">
        <f t="shared" si="20"/>
        <v>112</v>
      </c>
      <c r="T183" s="148">
        <v>27828</v>
      </c>
    </row>
    <row r="184" spans="1:20" x14ac:dyDescent="0.2">
      <c r="A184" s="48" t="s">
        <v>60</v>
      </c>
      <c r="B184" s="88" t="s">
        <v>33</v>
      </c>
      <c r="C184" s="67">
        <f>IF(ISNA(VLOOKUP($A184,'5M''s'!$D$2:$D$43,1,FALSE)),0,VLOOKUP($A184,'5M''s'!$D$2:$E$43,2,FALSE))</f>
        <v>0</v>
      </c>
      <c r="D184" s="95">
        <f>IF(ISNA(VLOOKUP($A184,'Mile handicap'!$C$2:$C$50,1,FALSE)),0,VLOOKUP($A184,'Mile handicap'!$C$2:$I$50,7,FALSE))</f>
        <v>0</v>
      </c>
      <c r="E184" s="68">
        <f>IF(ISNA(VLOOKUP($A184,'3000m handicap'!$C$2:$C$52,1,FALSE)),0,VLOOKUP($A184,'3000m handicap'!$C$2:$I$52,7,FALSE))</f>
        <v>0</v>
      </c>
      <c r="F184" s="68">
        <f>IF(ISNA(VLOOKUP($A184,'5000m handicap'!$C$2:$C$45,1,FALSE)),0,VLOOKUP($A184,'5000m handicap'!$C$2:$I$45,7,FALSE))</f>
        <v>0</v>
      </c>
      <c r="G184" s="68">
        <f>IF(ISNA(VLOOKUP($A184,'Peter Moor 2000m'!$C$2:$C$46,1,FALSE)),0,VLOOKUP($A184,'Peter Moor 2000m'!$C$2:$I$46,7,FALSE))</f>
        <v>0</v>
      </c>
      <c r="H184" s="68">
        <f>IF(ISNA(VLOOKUP($A184,'2 Bridges Relay'!$E$2:$E$31,1,FALSE)),0,VLOOKUP($A184,'2 Bridges Relay'!$E$2:$G$31,3,FALSE))</f>
        <v>0</v>
      </c>
      <c r="I184" s="68">
        <f>IF(ISNA(VLOOKUP($A184,'10 km'!$B$2:$B$42,1,FALSE)),0,VLOOKUP($A184,'10 km'!$B$2:$D$42,3,FALSE))</f>
        <v>0</v>
      </c>
      <c r="J184" s="68">
        <f>IF(ISNA(VLOOKUP($A184,'KL handicap'!$C$2:$C$26,1,FALSE)),0,VLOOKUP($A184,'KL handicap'!$C$2:$I$26,7,FALSE))</f>
        <v>0</v>
      </c>
      <c r="K184" s="68">
        <f>IF(ISNA(VLOOKUP($A184,'Max Howard Tan handicap'!$C$2:$C$24,1,FALSE)),0,VLOOKUP($A184,'Max Howard Tan handicap'!$C$2:$I$24,7,FALSE))</f>
        <v>0</v>
      </c>
      <c r="L184" s="95">
        <f>IF(ISNA(VLOOKUP($A184,parkrun!$B$2:$H$42,1,FALSE)),0,VLOOKUP($A184,parkrun!$B$2:$H$42,7,FALSE))</f>
        <v>0</v>
      </c>
      <c r="M184" s="69">
        <f t="shared" si="15"/>
        <v>0</v>
      </c>
      <c r="N184" s="77">
        <f t="shared" si="16"/>
        <v>0</v>
      </c>
      <c r="O184" s="70">
        <f t="shared" si="17"/>
        <v>0</v>
      </c>
      <c r="P184" s="70">
        <f t="shared" si="18"/>
        <v>0</v>
      </c>
      <c r="Q184" s="25">
        <f t="shared" si="19"/>
        <v>112</v>
      </c>
      <c r="R184" s="26">
        <f t="shared" si="20"/>
        <v>112</v>
      </c>
      <c r="T184" s="148">
        <v>26202</v>
      </c>
    </row>
    <row r="185" spans="1:20" x14ac:dyDescent="0.2">
      <c r="A185" s="48" t="s">
        <v>186</v>
      </c>
      <c r="B185" s="88" t="s">
        <v>32</v>
      </c>
      <c r="C185" s="67">
        <f>IF(ISNA(VLOOKUP($A185,'5M''s'!$D$2:$D$43,1,FALSE)),0,VLOOKUP($A185,'5M''s'!$D$2:$E$43,2,FALSE))</f>
        <v>0</v>
      </c>
      <c r="D185" s="95">
        <f>IF(ISNA(VLOOKUP($A185,'Mile handicap'!$C$2:$C$50,1,FALSE)),0,VLOOKUP($A185,'Mile handicap'!$C$2:$I$50,7,FALSE))</f>
        <v>0</v>
      </c>
      <c r="E185" s="68">
        <f>IF(ISNA(VLOOKUP($A185,'3000m handicap'!$C$2:$C$52,1,FALSE)),0,VLOOKUP($A185,'3000m handicap'!$C$2:$I$52,7,FALSE))</f>
        <v>0</v>
      </c>
      <c r="F185" s="68">
        <f>IF(ISNA(VLOOKUP($A185,'5000m handicap'!$C$2:$C$45,1,FALSE)),0,VLOOKUP($A185,'5000m handicap'!$C$2:$I$45,7,FALSE))</f>
        <v>0</v>
      </c>
      <c r="G185" s="68">
        <f>IF(ISNA(VLOOKUP($A185,'Peter Moor 2000m'!$C$2:$C$46,1,FALSE)),0,VLOOKUP($A185,'Peter Moor 2000m'!$C$2:$I$46,7,FALSE))</f>
        <v>0</v>
      </c>
      <c r="H185" s="68">
        <f>IF(ISNA(VLOOKUP($A185,'2 Bridges Relay'!$E$2:$E$31,1,FALSE)),0,VLOOKUP($A185,'2 Bridges Relay'!$E$2:$G$31,3,FALSE))</f>
        <v>0</v>
      </c>
      <c r="I185" s="68">
        <f>IF(ISNA(VLOOKUP($A185,'10 km'!$B$2:$B$42,1,FALSE)),0,VLOOKUP($A185,'10 km'!$B$2:$D$42,3,FALSE))</f>
        <v>0</v>
      </c>
      <c r="J185" s="68">
        <f>IF(ISNA(VLOOKUP($A185,'KL handicap'!$C$2:$C$26,1,FALSE)),0,VLOOKUP($A185,'KL handicap'!$C$2:$I$26,7,FALSE))</f>
        <v>0</v>
      </c>
      <c r="K185" s="68">
        <f>IF(ISNA(VLOOKUP($A185,'Max Howard Tan handicap'!$C$2:$C$24,1,FALSE)),0,VLOOKUP($A185,'Max Howard Tan handicap'!$C$2:$I$24,7,FALSE))</f>
        <v>0</v>
      </c>
      <c r="L185" s="95">
        <f>IF(ISNA(VLOOKUP($A185,parkrun!$B$2:$H$42,1,FALSE)),0,VLOOKUP($A185,parkrun!$B$2:$H$42,7,FALSE))</f>
        <v>0</v>
      </c>
      <c r="M185" s="69">
        <f t="shared" si="15"/>
        <v>0</v>
      </c>
      <c r="N185" s="77">
        <f t="shared" si="16"/>
        <v>0</v>
      </c>
      <c r="O185" s="70">
        <f t="shared" si="17"/>
        <v>0</v>
      </c>
      <c r="P185" s="70">
        <f t="shared" si="18"/>
        <v>0</v>
      </c>
      <c r="Q185" s="25">
        <f t="shared" si="19"/>
        <v>112</v>
      </c>
      <c r="R185" s="26">
        <f t="shared" si="20"/>
        <v>112</v>
      </c>
      <c r="T185" s="148">
        <v>24560</v>
      </c>
    </row>
    <row r="186" spans="1:20" x14ac:dyDescent="0.2">
      <c r="A186" s="48" t="s">
        <v>129</v>
      </c>
      <c r="B186" s="88" t="s">
        <v>32</v>
      </c>
      <c r="C186" s="67">
        <f>IF(ISNA(VLOOKUP($A186,'5M''s'!$D$2:$D$43,1,FALSE)),0,VLOOKUP($A186,'5M''s'!$D$2:$E$43,2,FALSE))</f>
        <v>0</v>
      </c>
      <c r="D186" s="95">
        <f>IF(ISNA(VLOOKUP($A186,'Mile handicap'!$C$2:$C$50,1,FALSE)),0,VLOOKUP($A186,'Mile handicap'!$C$2:$I$50,7,FALSE))</f>
        <v>0</v>
      </c>
      <c r="E186" s="68">
        <f>IF(ISNA(VLOOKUP($A186,'3000m handicap'!$C$2:$C$52,1,FALSE)),0,VLOOKUP($A186,'3000m handicap'!$C$2:$I$52,7,FALSE))</f>
        <v>0</v>
      </c>
      <c r="F186" s="68">
        <f>IF(ISNA(VLOOKUP($A186,'5000m handicap'!$C$2:$C$45,1,FALSE)),0,VLOOKUP($A186,'5000m handicap'!$C$2:$I$45,7,FALSE))</f>
        <v>0</v>
      </c>
      <c r="G186" s="68">
        <f>IF(ISNA(VLOOKUP($A186,'Peter Moor 2000m'!$C$2:$C$46,1,FALSE)),0,VLOOKUP($A186,'Peter Moor 2000m'!$C$2:$I$46,7,FALSE))</f>
        <v>0</v>
      </c>
      <c r="H186" s="68">
        <f>IF(ISNA(VLOOKUP($A186,'2 Bridges Relay'!$E$2:$E$31,1,FALSE)),0,VLOOKUP($A186,'2 Bridges Relay'!$E$2:$G$31,3,FALSE))</f>
        <v>0</v>
      </c>
      <c r="I186" s="68">
        <f>IF(ISNA(VLOOKUP($A186,'10 km'!$B$2:$B$42,1,FALSE)),0,VLOOKUP($A186,'10 km'!$B$2:$D$42,3,FALSE))</f>
        <v>0</v>
      </c>
      <c r="J186" s="68">
        <f>IF(ISNA(VLOOKUP($A186,'KL handicap'!$C$2:$C$26,1,FALSE)),0,VLOOKUP($A186,'KL handicap'!$C$2:$I$26,7,FALSE))</f>
        <v>0</v>
      </c>
      <c r="K186" s="68">
        <f>IF(ISNA(VLOOKUP($A186,'Max Howard Tan handicap'!$C$2:$C$24,1,FALSE)),0,VLOOKUP($A186,'Max Howard Tan handicap'!$C$2:$I$24,7,FALSE))</f>
        <v>0</v>
      </c>
      <c r="L186" s="95">
        <f>IF(ISNA(VLOOKUP($A186,parkrun!$B$2:$H$42,1,FALSE)),0,VLOOKUP($A186,parkrun!$B$2:$H$42,7,FALSE))</f>
        <v>0</v>
      </c>
      <c r="M186" s="69">
        <f t="shared" si="15"/>
        <v>0</v>
      </c>
      <c r="N186" s="77">
        <f t="shared" si="16"/>
        <v>0</v>
      </c>
      <c r="O186" s="70">
        <f t="shared" si="17"/>
        <v>0</v>
      </c>
      <c r="P186" s="70">
        <f t="shared" si="18"/>
        <v>0</v>
      </c>
      <c r="Q186" s="25">
        <f t="shared" si="19"/>
        <v>112</v>
      </c>
      <c r="R186" s="26">
        <f t="shared" si="20"/>
        <v>112</v>
      </c>
      <c r="T186" s="148">
        <v>24264</v>
      </c>
    </row>
    <row r="187" spans="1:20" x14ac:dyDescent="0.2">
      <c r="A187" s="48" t="s">
        <v>147</v>
      </c>
      <c r="B187" s="88" t="s">
        <v>32</v>
      </c>
      <c r="C187" s="67">
        <f>IF(ISNA(VLOOKUP($A187,'5M''s'!$D$2:$D$43,1,FALSE)),0,VLOOKUP($A187,'5M''s'!$D$2:$E$43,2,FALSE))</f>
        <v>0</v>
      </c>
      <c r="D187" s="95">
        <f>IF(ISNA(VLOOKUP($A187,'Mile handicap'!$C$2:$C$50,1,FALSE)),0,VLOOKUP($A187,'Mile handicap'!$C$2:$I$50,7,FALSE))</f>
        <v>0</v>
      </c>
      <c r="E187" s="68">
        <f>IF(ISNA(VLOOKUP($A187,'3000m handicap'!$C$2:$C$52,1,FALSE)),0,VLOOKUP($A187,'3000m handicap'!$C$2:$I$52,7,FALSE))</f>
        <v>0</v>
      </c>
      <c r="F187" s="68">
        <f>IF(ISNA(VLOOKUP($A187,'5000m handicap'!$C$2:$C$45,1,FALSE)),0,VLOOKUP($A187,'5000m handicap'!$C$2:$I$45,7,FALSE))</f>
        <v>0</v>
      </c>
      <c r="G187" s="68">
        <f>IF(ISNA(VLOOKUP($A187,'Peter Moor 2000m'!$C$2:$C$46,1,FALSE)),0,VLOOKUP($A187,'Peter Moor 2000m'!$C$2:$I$46,7,FALSE))</f>
        <v>0</v>
      </c>
      <c r="H187" s="68">
        <f>IF(ISNA(VLOOKUP($A187,'2 Bridges Relay'!$E$2:$E$31,1,FALSE)),0,VLOOKUP($A187,'2 Bridges Relay'!$E$2:$G$31,3,FALSE))</f>
        <v>0</v>
      </c>
      <c r="I187" s="68">
        <f>IF(ISNA(VLOOKUP($A187,'10 km'!$B$2:$B$42,1,FALSE)),0,VLOOKUP($A187,'10 km'!$B$2:$D$42,3,FALSE))</f>
        <v>0</v>
      </c>
      <c r="J187" s="68">
        <f>IF(ISNA(VLOOKUP($A187,'KL handicap'!$C$2:$C$26,1,FALSE)),0,VLOOKUP($A187,'KL handicap'!$C$2:$I$26,7,FALSE))</f>
        <v>0</v>
      </c>
      <c r="K187" s="68">
        <f>IF(ISNA(VLOOKUP($A187,'Max Howard Tan handicap'!$C$2:$C$24,1,FALSE)),0,VLOOKUP($A187,'Max Howard Tan handicap'!$C$2:$I$24,7,FALSE))</f>
        <v>0</v>
      </c>
      <c r="L187" s="95">
        <f>IF(ISNA(VLOOKUP($A187,parkrun!$B$2:$H$42,1,FALSE)),0,VLOOKUP($A187,parkrun!$B$2:$H$42,7,FALSE))</f>
        <v>0</v>
      </c>
      <c r="M187" s="69">
        <f t="shared" si="15"/>
        <v>0</v>
      </c>
      <c r="N187" s="77">
        <f t="shared" si="16"/>
        <v>0</v>
      </c>
      <c r="O187" s="70">
        <f t="shared" si="17"/>
        <v>0</v>
      </c>
      <c r="P187" s="70">
        <f t="shared" si="18"/>
        <v>0</v>
      </c>
      <c r="Q187" s="25">
        <f t="shared" si="19"/>
        <v>112</v>
      </c>
      <c r="R187" s="26">
        <f t="shared" si="20"/>
        <v>112</v>
      </c>
      <c r="T187" s="148">
        <v>22533</v>
      </c>
    </row>
    <row r="188" spans="1:20" x14ac:dyDescent="0.2">
      <c r="A188" s="48" t="s">
        <v>405</v>
      </c>
      <c r="B188" s="88" t="s">
        <v>407</v>
      </c>
      <c r="C188" s="67">
        <f>IF(ISNA(VLOOKUP($A188,'5M''s'!$D$2:$D$43,1,FALSE)),0,VLOOKUP($A188,'5M''s'!$D$2:$E$43,2,FALSE))</f>
        <v>0</v>
      </c>
      <c r="D188" s="95">
        <f>IF(ISNA(VLOOKUP($A188,'Mile handicap'!$C$2:$C$50,1,FALSE)),0,VLOOKUP($A188,'Mile handicap'!$C$2:$I$50,7,FALSE))</f>
        <v>0</v>
      </c>
      <c r="E188" s="68">
        <f>IF(ISNA(VLOOKUP($A188,'3000m handicap'!$C$2:$C$52,1,FALSE)),0,VLOOKUP($A188,'3000m handicap'!$C$2:$I$52,7,FALSE))</f>
        <v>0</v>
      </c>
      <c r="F188" s="68">
        <f>IF(ISNA(VLOOKUP($A188,'5000m handicap'!$C$2:$C$45,1,FALSE)),0,VLOOKUP($A188,'5000m handicap'!$C$2:$I$45,7,FALSE))</f>
        <v>0</v>
      </c>
      <c r="G188" s="68">
        <f>IF(ISNA(VLOOKUP($A188,'Peter Moor 2000m'!$C$2:$C$46,1,FALSE)),0,VLOOKUP($A188,'Peter Moor 2000m'!$C$2:$I$46,7,FALSE))</f>
        <v>0</v>
      </c>
      <c r="H188" s="68">
        <f>IF(ISNA(VLOOKUP($A188,'2 Bridges Relay'!$E$2:$E$31,1,FALSE)),0,VLOOKUP($A188,'2 Bridges Relay'!$E$2:$G$31,3,FALSE))</f>
        <v>0</v>
      </c>
      <c r="I188" s="68">
        <f>IF(ISNA(VLOOKUP($A188,'10 km'!$B$2:$B$42,1,FALSE)),0,VLOOKUP($A188,'10 km'!$B$2:$D$42,3,FALSE))</f>
        <v>0</v>
      </c>
      <c r="J188" s="68">
        <f>IF(ISNA(VLOOKUP($A188,'KL handicap'!$C$2:$C$26,1,FALSE)),0,VLOOKUP($A188,'KL handicap'!$C$2:$I$26,7,FALSE))</f>
        <v>0</v>
      </c>
      <c r="K188" s="68">
        <f>IF(ISNA(VLOOKUP($A188,'Max Howard Tan handicap'!$C$2:$C$24,1,FALSE)),0,VLOOKUP($A188,'Max Howard Tan handicap'!$C$2:$I$24,7,FALSE))</f>
        <v>0</v>
      </c>
      <c r="L188" s="95">
        <f>IF(ISNA(VLOOKUP($A188,parkrun!$B$2:$H$42,1,FALSE)),0,VLOOKUP($A188,parkrun!$B$2:$H$42,7,FALSE))</f>
        <v>0</v>
      </c>
      <c r="M188" s="69">
        <f t="shared" si="15"/>
        <v>0</v>
      </c>
      <c r="N188" s="77">
        <f t="shared" si="16"/>
        <v>0</v>
      </c>
      <c r="O188" s="70">
        <f t="shared" si="17"/>
        <v>0</v>
      </c>
      <c r="P188" s="70">
        <f t="shared" si="18"/>
        <v>0</v>
      </c>
      <c r="Q188" s="25">
        <f t="shared" si="19"/>
        <v>112</v>
      </c>
      <c r="R188" s="26">
        <f t="shared" si="20"/>
        <v>112</v>
      </c>
      <c r="T188" s="148">
        <v>25612</v>
      </c>
    </row>
    <row r="189" spans="1:20" x14ac:dyDescent="0.2">
      <c r="A189" s="48" t="s">
        <v>165</v>
      </c>
      <c r="B189" s="88" t="s">
        <v>33</v>
      </c>
      <c r="C189" s="67">
        <f>IF(ISNA(VLOOKUP($A189,'5M''s'!$D$2:$D$43,1,FALSE)),0,VLOOKUP($A189,'5M''s'!$D$2:$E$43,2,FALSE))</f>
        <v>0</v>
      </c>
      <c r="D189" s="95">
        <f>IF(ISNA(VLOOKUP($A189,'Mile handicap'!$C$2:$C$50,1,FALSE)),0,VLOOKUP($A189,'Mile handicap'!$C$2:$I$50,7,FALSE))</f>
        <v>0</v>
      </c>
      <c r="E189" s="68">
        <f>IF(ISNA(VLOOKUP($A189,'3000m handicap'!$C$2:$C$52,1,FALSE)),0,VLOOKUP($A189,'3000m handicap'!$C$2:$I$52,7,FALSE))</f>
        <v>0</v>
      </c>
      <c r="F189" s="68">
        <f>IF(ISNA(VLOOKUP($A189,'5000m handicap'!$C$2:$C$45,1,FALSE)),0,VLOOKUP($A189,'5000m handicap'!$C$2:$I$45,7,FALSE))</f>
        <v>0</v>
      </c>
      <c r="G189" s="68">
        <f>IF(ISNA(VLOOKUP($A189,'Peter Moor 2000m'!$C$2:$C$46,1,FALSE)),0,VLOOKUP($A189,'Peter Moor 2000m'!$C$2:$I$46,7,FALSE))</f>
        <v>0</v>
      </c>
      <c r="H189" s="68">
        <f>IF(ISNA(VLOOKUP($A189,'2 Bridges Relay'!$E$2:$E$31,1,FALSE)),0,VLOOKUP($A189,'2 Bridges Relay'!$E$2:$G$31,3,FALSE))</f>
        <v>0</v>
      </c>
      <c r="I189" s="68">
        <f>IF(ISNA(VLOOKUP($A189,'10 km'!$B$2:$B$42,1,FALSE)),0,VLOOKUP($A189,'10 km'!$B$2:$D$42,3,FALSE))</f>
        <v>0</v>
      </c>
      <c r="J189" s="68">
        <f>IF(ISNA(VLOOKUP($A189,'KL handicap'!$C$2:$C$26,1,FALSE)),0,VLOOKUP($A189,'KL handicap'!$C$2:$I$26,7,FALSE))</f>
        <v>0</v>
      </c>
      <c r="K189" s="68">
        <f>IF(ISNA(VLOOKUP($A189,'Max Howard Tan handicap'!$C$2:$C$24,1,FALSE)),0,VLOOKUP($A189,'Max Howard Tan handicap'!$C$2:$I$24,7,FALSE))</f>
        <v>0</v>
      </c>
      <c r="L189" s="95">
        <f>IF(ISNA(VLOOKUP($A189,parkrun!$B$2:$H$42,1,FALSE)),0,VLOOKUP($A189,parkrun!$B$2:$H$42,7,FALSE))</f>
        <v>0</v>
      </c>
      <c r="M189" s="69">
        <f t="shared" si="15"/>
        <v>0</v>
      </c>
      <c r="N189" s="77">
        <f t="shared" si="16"/>
        <v>0</v>
      </c>
      <c r="O189" s="70">
        <f t="shared" si="17"/>
        <v>0</v>
      </c>
      <c r="P189" s="70">
        <f t="shared" si="18"/>
        <v>0</v>
      </c>
      <c r="Q189" s="25">
        <f t="shared" si="19"/>
        <v>112</v>
      </c>
      <c r="R189" s="26">
        <f t="shared" si="20"/>
        <v>112</v>
      </c>
      <c r="T189" s="148">
        <v>23338</v>
      </c>
    </row>
    <row r="190" spans="1:20" x14ac:dyDescent="0.2">
      <c r="A190" s="48" t="s">
        <v>103</v>
      </c>
      <c r="B190" s="88" t="s">
        <v>32</v>
      </c>
      <c r="C190" s="67">
        <f>IF(ISNA(VLOOKUP($A190,'5M''s'!$D$2:$D$43,1,FALSE)),0,VLOOKUP($A190,'5M''s'!$D$2:$E$43,2,FALSE))</f>
        <v>0</v>
      </c>
      <c r="D190" s="95">
        <f>IF(ISNA(VLOOKUP($A190,'Mile handicap'!$C$2:$C$50,1,FALSE)),0,VLOOKUP($A190,'Mile handicap'!$C$2:$I$50,7,FALSE))</f>
        <v>0</v>
      </c>
      <c r="E190" s="68">
        <f>IF(ISNA(VLOOKUP($A190,'3000m handicap'!$C$2:$C$52,1,FALSE)),0,VLOOKUP($A190,'3000m handicap'!$C$2:$I$52,7,FALSE))</f>
        <v>0</v>
      </c>
      <c r="F190" s="68">
        <f>IF(ISNA(VLOOKUP($A190,'5000m handicap'!$C$2:$C$45,1,FALSE)),0,VLOOKUP($A190,'5000m handicap'!$C$2:$I$45,7,FALSE))</f>
        <v>0</v>
      </c>
      <c r="G190" s="68">
        <f>IF(ISNA(VLOOKUP($A190,'Peter Moor 2000m'!$C$2:$C$46,1,FALSE)),0,VLOOKUP($A190,'Peter Moor 2000m'!$C$2:$I$46,7,FALSE))</f>
        <v>0</v>
      </c>
      <c r="H190" s="68">
        <f>IF(ISNA(VLOOKUP($A190,'2 Bridges Relay'!$E$2:$E$31,1,FALSE)),0,VLOOKUP($A190,'2 Bridges Relay'!$E$2:$G$31,3,FALSE))</f>
        <v>0</v>
      </c>
      <c r="I190" s="68">
        <f>IF(ISNA(VLOOKUP($A190,'10 km'!$B$2:$B$42,1,FALSE)),0,VLOOKUP($A190,'10 km'!$B$2:$D$42,3,FALSE))</f>
        <v>0</v>
      </c>
      <c r="J190" s="68">
        <f>IF(ISNA(VLOOKUP($A190,'KL handicap'!$C$2:$C$26,1,FALSE)),0,VLOOKUP($A190,'KL handicap'!$C$2:$I$26,7,FALSE))</f>
        <v>0</v>
      </c>
      <c r="K190" s="68">
        <f>IF(ISNA(VLOOKUP($A190,'Max Howard Tan handicap'!$C$2:$C$24,1,FALSE)),0,VLOOKUP($A190,'Max Howard Tan handicap'!$C$2:$I$24,7,FALSE))</f>
        <v>0</v>
      </c>
      <c r="L190" s="95">
        <f>IF(ISNA(VLOOKUP($A190,parkrun!$B$2:$H$42,1,FALSE)),0,VLOOKUP($A190,parkrun!$B$2:$H$42,7,FALSE))</f>
        <v>0</v>
      </c>
      <c r="M190" s="69">
        <f t="shared" si="15"/>
        <v>0</v>
      </c>
      <c r="N190" s="77">
        <f t="shared" si="16"/>
        <v>0</v>
      </c>
      <c r="O190" s="70">
        <f t="shared" si="17"/>
        <v>0</v>
      </c>
      <c r="P190" s="70">
        <f t="shared" si="18"/>
        <v>0</v>
      </c>
      <c r="Q190" s="25">
        <f t="shared" si="19"/>
        <v>112</v>
      </c>
      <c r="R190" s="26">
        <f t="shared" si="20"/>
        <v>112</v>
      </c>
      <c r="T190" s="148">
        <v>32423</v>
      </c>
    </row>
    <row r="191" spans="1:20" x14ac:dyDescent="0.2">
      <c r="A191" s="48" t="s">
        <v>84</v>
      </c>
      <c r="B191" s="88" t="s">
        <v>32</v>
      </c>
      <c r="C191" s="67">
        <f>IF(ISNA(VLOOKUP($A191,'5M''s'!$D$2:$D$43,1,FALSE)),0,VLOOKUP($A191,'5M''s'!$D$2:$E$43,2,FALSE))</f>
        <v>0</v>
      </c>
      <c r="D191" s="95">
        <f>IF(ISNA(VLOOKUP($A191,'Mile handicap'!$C$2:$C$50,1,FALSE)),0,VLOOKUP($A191,'Mile handicap'!$C$2:$I$50,7,FALSE))</f>
        <v>0</v>
      </c>
      <c r="E191" s="68">
        <f>IF(ISNA(VLOOKUP($A191,'3000m handicap'!$C$2:$C$52,1,FALSE)),0,VLOOKUP($A191,'3000m handicap'!$C$2:$I$52,7,FALSE))</f>
        <v>0</v>
      </c>
      <c r="F191" s="68">
        <f>IF(ISNA(VLOOKUP($A191,'5000m handicap'!$C$2:$C$45,1,FALSE)),0,VLOOKUP($A191,'5000m handicap'!$C$2:$I$45,7,FALSE))</f>
        <v>0</v>
      </c>
      <c r="G191" s="68">
        <f>IF(ISNA(VLOOKUP($A191,'Peter Moor 2000m'!$C$2:$C$46,1,FALSE)),0,VLOOKUP($A191,'Peter Moor 2000m'!$C$2:$I$46,7,FALSE))</f>
        <v>0</v>
      </c>
      <c r="H191" s="68">
        <f>IF(ISNA(VLOOKUP($A191,'2 Bridges Relay'!$E$2:$E$31,1,FALSE)),0,VLOOKUP($A191,'2 Bridges Relay'!$E$2:$G$31,3,FALSE))</f>
        <v>0</v>
      </c>
      <c r="I191" s="68">
        <f>IF(ISNA(VLOOKUP($A191,'10 km'!$B$2:$B$42,1,FALSE)),0,VLOOKUP($A191,'10 km'!$B$2:$D$42,3,FALSE))</f>
        <v>0</v>
      </c>
      <c r="J191" s="68">
        <f>IF(ISNA(VLOOKUP($A191,'KL handicap'!$C$2:$C$26,1,FALSE)),0,VLOOKUP($A191,'KL handicap'!$C$2:$I$26,7,FALSE))</f>
        <v>0</v>
      </c>
      <c r="K191" s="68">
        <f>IF(ISNA(VLOOKUP($A191,'Max Howard Tan handicap'!$C$2:$C$24,1,FALSE)),0,VLOOKUP($A191,'Max Howard Tan handicap'!$C$2:$I$24,7,FALSE))</f>
        <v>0</v>
      </c>
      <c r="L191" s="95">
        <f>IF(ISNA(VLOOKUP($A191,parkrun!$B$2:$H$42,1,FALSE)),0,VLOOKUP($A191,parkrun!$B$2:$H$42,7,FALSE))</f>
        <v>0</v>
      </c>
      <c r="M191" s="69">
        <f t="shared" si="15"/>
        <v>0</v>
      </c>
      <c r="N191" s="77">
        <f t="shared" si="16"/>
        <v>0</v>
      </c>
      <c r="O191" s="70">
        <f t="shared" si="17"/>
        <v>0</v>
      </c>
      <c r="P191" s="70">
        <f t="shared" si="18"/>
        <v>0</v>
      </c>
      <c r="Q191" s="25">
        <f t="shared" si="19"/>
        <v>112</v>
      </c>
      <c r="R191" s="26">
        <f t="shared" si="20"/>
        <v>112</v>
      </c>
      <c r="T191" s="148">
        <v>30022</v>
      </c>
    </row>
    <row r="192" spans="1:20" x14ac:dyDescent="0.2">
      <c r="A192" s="48" t="s">
        <v>302</v>
      </c>
      <c r="B192" s="88" t="s">
        <v>32</v>
      </c>
      <c r="C192" s="67">
        <f>IF(ISNA(VLOOKUP($A192,'5M''s'!$D$2:$D$43,1,FALSE)),0,VLOOKUP($A192,'5M''s'!$D$2:$E$43,2,FALSE))</f>
        <v>0</v>
      </c>
      <c r="D192" s="95">
        <f>IF(ISNA(VLOOKUP($A192,'Mile handicap'!$C$2:$C$50,1,FALSE)),0,VLOOKUP($A192,'Mile handicap'!$C$2:$I$50,7,FALSE))</f>
        <v>0</v>
      </c>
      <c r="E192" s="68">
        <f>IF(ISNA(VLOOKUP($A192,'3000m handicap'!$C$2:$C$52,1,FALSE)),0,VLOOKUP($A192,'3000m handicap'!$C$2:$I$52,7,FALSE))</f>
        <v>0</v>
      </c>
      <c r="F192" s="68">
        <f>IF(ISNA(VLOOKUP($A192,'5000m handicap'!$C$2:$C$45,1,FALSE)),0,VLOOKUP($A192,'5000m handicap'!$C$2:$I$45,7,FALSE))</f>
        <v>0</v>
      </c>
      <c r="G192" s="68">
        <f>IF(ISNA(VLOOKUP($A192,'Peter Moor 2000m'!$C$2:$C$46,1,FALSE)),0,VLOOKUP($A192,'Peter Moor 2000m'!$C$2:$I$46,7,FALSE))</f>
        <v>0</v>
      </c>
      <c r="H192" s="68">
        <f>IF(ISNA(VLOOKUP($A192,'2 Bridges Relay'!$E$2:$E$31,1,FALSE)),0,VLOOKUP($A192,'2 Bridges Relay'!$E$2:$G$31,3,FALSE))</f>
        <v>0</v>
      </c>
      <c r="I192" s="68">
        <f>IF(ISNA(VLOOKUP($A192,'10 km'!$B$2:$B$42,1,FALSE)),0,VLOOKUP($A192,'10 km'!$B$2:$D$42,3,FALSE))</f>
        <v>0</v>
      </c>
      <c r="J192" s="68">
        <f>IF(ISNA(VLOOKUP($A192,'KL handicap'!$C$2:$C$26,1,FALSE)),0,VLOOKUP($A192,'KL handicap'!$C$2:$I$26,7,FALSE))</f>
        <v>0</v>
      </c>
      <c r="K192" s="68">
        <f>IF(ISNA(VLOOKUP($A192,'Max Howard Tan handicap'!$C$2:$C$24,1,FALSE)),0,VLOOKUP($A192,'Max Howard Tan handicap'!$C$2:$I$24,7,FALSE))</f>
        <v>0</v>
      </c>
      <c r="L192" s="95">
        <f>IF(ISNA(VLOOKUP($A192,parkrun!$B$2:$H$42,1,FALSE)),0,VLOOKUP($A192,parkrun!$B$2:$H$42,7,FALSE))</f>
        <v>0</v>
      </c>
      <c r="M192" s="69">
        <f t="shared" si="15"/>
        <v>0</v>
      </c>
      <c r="N192" s="77">
        <f t="shared" si="16"/>
        <v>0</v>
      </c>
      <c r="O192" s="70">
        <f t="shared" si="17"/>
        <v>0</v>
      </c>
      <c r="P192" s="70">
        <f t="shared" si="18"/>
        <v>0</v>
      </c>
      <c r="Q192" s="25">
        <f t="shared" si="19"/>
        <v>112</v>
      </c>
      <c r="R192" s="26">
        <f t="shared" si="20"/>
        <v>112</v>
      </c>
      <c r="T192" s="148">
        <v>32059</v>
      </c>
    </row>
    <row r="193" spans="1:20" x14ac:dyDescent="0.2">
      <c r="A193" s="48" t="s">
        <v>99</v>
      </c>
      <c r="B193" s="88" t="s">
        <v>32</v>
      </c>
      <c r="C193" s="67">
        <f>IF(ISNA(VLOOKUP($A193,'5M''s'!$D$2:$D$43,1,FALSE)),0,VLOOKUP($A193,'5M''s'!$D$2:$E$43,2,FALSE))</f>
        <v>0</v>
      </c>
      <c r="D193" s="95">
        <f>IF(ISNA(VLOOKUP($A193,'Mile handicap'!$C$2:$C$50,1,FALSE)),0,VLOOKUP($A193,'Mile handicap'!$C$2:$I$50,7,FALSE))</f>
        <v>0</v>
      </c>
      <c r="E193" s="68">
        <f>IF(ISNA(VLOOKUP($A193,'3000m handicap'!$C$2:$C$52,1,FALSE)),0,VLOOKUP($A193,'3000m handicap'!$C$2:$I$52,7,FALSE))</f>
        <v>0</v>
      </c>
      <c r="F193" s="68">
        <f>IF(ISNA(VLOOKUP($A193,'5000m handicap'!$C$2:$C$45,1,FALSE)),0,VLOOKUP($A193,'5000m handicap'!$C$2:$I$45,7,FALSE))</f>
        <v>0</v>
      </c>
      <c r="G193" s="68">
        <f>IF(ISNA(VLOOKUP($A193,'Peter Moor 2000m'!$C$2:$C$46,1,FALSE)),0,VLOOKUP($A193,'Peter Moor 2000m'!$C$2:$I$46,7,FALSE))</f>
        <v>0</v>
      </c>
      <c r="H193" s="68">
        <f>IF(ISNA(VLOOKUP($A193,'2 Bridges Relay'!$E$2:$E$31,1,FALSE)),0,VLOOKUP($A193,'2 Bridges Relay'!$E$2:$G$31,3,FALSE))</f>
        <v>0</v>
      </c>
      <c r="I193" s="68">
        <f>IF(ISNA(VLOOKUP($A193,'10 km'!$B$2:$B$42,1,FALSE)),0,VLOOKUP($A193,'10 km'!$B$2:$D$42,3,FALSE))</f>
        <v>0</v>
      </c>
      <c r="J193" s="68">
        <f>IF(ISNA(VLOOKUP($A193,'KL handicap'!$C$2:$C$26,1,FALSE)),0,VLOOKUP($A193,'KL handicap'!$C$2:$I$26,7,FALSE))</f>
        <v>0</v>
      </c>
      <c r="K193" s="68">
        <f>IF(ISNA(VLOOKUP($A193,'Max Howard Tan handicap'!$C$2:$C$24,1,FALSE)),0,VLOOKUP($A193,'Max Howard Tan handicap'!$C$2:$I$24,7,FALSE))</f>
        <v>0</v>
      </c>
      <c r="L193" s="95">
        <f>IF(ISNA(VLOOKUP($A193,parkrun!$B$2:$H$42,1,FALSE)),0,VLOOKUP($A193,parkrun!$B$2:$H$42,7,FALSE))</f>
        <v>0</v>
      </c>
      <c r="M193" s="69">
        <f t="shared" si="15"/>
        <v>0</v>
      </c>
      <c r="N193" s="77">
        <f t="shared" si="16"/>
        <v>0</v>
      </c>
      <c r="O193" s="70">
        <f t="shared" si="17"/>
        <v>0</v>
      </c>
      <c r="P193" s="70">
        <f t="shared" si="18"/>
        <v>0</v>
      </c>
      <c r="Q193" s="25">
        <f t="shared" si="19"/>
        <v>112</v>
      </c>
      <c r="R193" s="26">
        <f t="shared" si="20"/>
        <v>112</v>
      </c>
      <c r="T193" s="148">
        <v>26193</v>
      </c>
    </row>
    <row r="194" spans="1:20" x14ac:dyDescent="0.2">
      <c r="A194" s="48" t="s">
        <v>119</v>
      </c>
      <c r="B194" s="88" t="s">
        <v>32</v>
      </c>
      <c r="C194" s="67">
        <f>IF(ISNA(VLOOKUP($A194,'5M''s'!$D$2:$D$43,1,FALSE)),0,VLOOKUP($A194,'5M''s'!$D$2:$E$43,2,FALSE))</f>
        <v>0</v>
      </c>
      <c r="D194" s="95">
        <f>IF(ISNA(VLOOKUP($A194,'Mile handicap'!$C$2:$C$50,1,FALSE)),0,VLOOKUP($A194,'Mile handicap'!$C$2:$I$50,7,FALSE))</f>
        <v>0</v>
      </c>
      <c r="E194" s="68">
        <f>IF(ISNA(VLOOKUP($A194,'3000m handicap'!$C$2:$C$52,1,FALSE)),0,VLOOKUP($A194,'3000m handicap'!$C$2:$I$52,7,FALSE))</f>
        <v>0</v>
      </c>
      <c r="F194" s="68">
        <f>IF(ISNA(VLOOKUP($A194,'5000m handicap'!$C$2:$C$45,1,FALSE)),0,VLOOKUP($A194,'5000m handicap'!$C$2:$I$45,7,FALSE))</f>
        <v>0</v>
      </c>
      <c r="G194" s="68">
        <f>IF(ISNA(VLOOKUP($A194,'Peter Moor 2000m'!$C$2:$C$46,1,FALSE)),0,VLOOKUP($A194,'Peter Moor 2000m'!$C$2:$I$46,7,FALSE))</f>
        <v>0</v>
      </c>
      <c r="H194" s="68">
        <f>IF(ISNA(VLOOKUP($A194,'2 Bridges Relay'!$E$2:$E$31,1,FALSE)),0,VLOOKUP($A194,'2 Bridges Relay'!$E$2:$G$31,3,FALSE))</f>
        <v>0</v>
      </c>
      <c r="I194" s="68">
        <f>IF(ISNA(VLOOKUP($A194,'10 km'!$B$2:$B$42,1,FALSE)),0,VLOOKUP($A194,'10 km'!$B$2:$D$42,3,FALSE))</f>
        <v>0</v>
      </c>
      <c r="J194" s="68">
        <f>IF(ISNA(VLOOKUP($A194,'KL handicap'!$C$2:$C$26,1,FALSE)),0,VLOOKUP($A194,'KL handicap'!$C$2:$I$26,7,FALSE))</f>
        <v>0</v>
      </c>
      <c r="K194" s="68">
        <f>IF(ISNA(VLOOKUP($A194,'Max Howard Tan handicap'!$C$2:$C$24,1,FALSE)),0,VLOOKUP($A194,'Max Howard Tan handicap'!$C$2:$I$24,7,FALSE))</f>
        <v>0</v>
      </c>
      <c r="L194" s="95">
        <f>IF(ISNA(VLOOKUP($A194,parkrun!$B$2:$H$42,1,FALSE)),0,VLOOKUP($A194,parkrun!$B$2:$H$42,7,FALSE))</f>
        <v>0</v>
      </c>
      <c r="M194" s="69">
        <f t="shared" si="15"/>
        <v>0</v>
      </c>
      <c r="N194" s="77">
        <f t="shared" si="16"/>
        <v>0</v>
      </c>
      <c r="O194" s="70">
        <f t="shared" si="17"/>
        <v>0</v>
      </c>
      <c r="P194" s="70">
        <f t="shared" si="18"/>
        <v>0</v>
      </c>
      <c r="Q194" s="25">
        <f t="shared" si="19"/>
        <v>112</v>
      </c>
      <c r="R194" s="26">
        <f t="shared" si="20"/>
        <v>112</v>
      </c>
      <c r="T194" s="148"/>
    </row>
    <row r="195" spans="1:20" x14ac:dyDescent="0.2">
      <c r="A195" s="48" t="s">
        <v>171</v>
      </c>
      <c r="B195" s="88" t="s">
        <v>32</v>
      </c>
      <c r="C195" s="67">
        <f>IF(ISNA(VLOOKUP($A195,'5M''s'!$D$2:$D$43,1,FALSE)),0,VLOOKUP($A195,'5M''s'!$D$2:$E$43,2,FALSE))</f>
        <v>0</v>
      </c>
      <c r="D195" s="95">
        <f>IF(ISNA(VLOOKUP($A195,'Mile handicap'!$C$2:$C$50,1,FALSE)),0,VLOOKUP($A195,'Mile handicap'!$C$2:$I$50,7,FALSE))</f>
        <v>0</v>
      </c>
      <c r="E195" s="68">
        <f>IF(ISNA(VLOOKUP($A195,'3000m handicap'!$C$2:$C$52,1,FALSE)),0,VLOOKUP($A195,'3000m handicap'!$C$2:$I$52,7,FALSE))</f>
        <v>0</v>
      </c>
      <c r="F195" s="68">
        <f>IF(ISNA(VLOOKUP($A195,'5000m handicap'!$C$2:$C$45,1,FALSE)),0,VLOOKUP($A195,'5000m handicap'!$C$2:$I$45,7,FALSE))</f>
        <v>0</v>
      </c>
      <c r="G195" s="68">
        <f>IF(ISNA(VLOOKUP($A195,'Peter Moor 2000m'!$C$2:$C$46,1,FALSE)),0,VLOOKUP($A195,'Peter Moor 2000m'!$C$2:$I$46,7,FALSE))</f>
        <v>0</v>
      </c>
      <c r="H195" s="68">
        <f>IF(ISNA(VLOOKUP($A195,'2 Bridges Relay'!$E$2:$E$31,1,FALSE)),0,VLOOKUP($A195,'2 Bridges Relay'!$E$2:$G$31,3,FALSE))</f>
        <v>0</v>
      </c>
      <c r="I195" s="68">
        <f>IF(ISNA(VLOOKUP($A195,'10 km'!$B$2:$B$42,1,FALSE)),0,VLOOKUP($A195,'10 km'!$B$2:$D$42,3,FALSE))</f>
        <v>0</v>
      </c>
      <c r="J195" s="68">
        <f>IF(ISNA(VLOOKUP($A195,'KL handicap'!$C$2:$C$26,1,FALSE)),0,VLOOKUP($A195,'KL handicap'!$C$2:$I$26,7,FALSE))</f>
        <v>0</v>
      </c>
      <c r="K195" s="68">
        <f>IF(ISNA(VLOOKUP($A195,'Max Howard Tan handicap'!$C$2:$C$24,1,FALSE)),0,VLOOKUP($A195,'Max Howard Tan handicap'!$C$2:$I$24,7,FALSE))</f>
        <v>0</v>
      </c>
      <c r="L195" s="95">
        <f>IF(ISNA(VLOOKUP($A195,parkrun!$B$2:$H$42,1,FALSE)),0,VLOOKUP($A195,parkrun!$B$2:$H$42,7,FALSE))</f>
        <v>0</v>
      </c>
      <c r="M195" s="69">
        <f t="shared" si="15"/>
        <v>0</v>
      </c>
      <c r="N195" s="77">
        <f t="shared" si="16"/>
        <v>0</v>
      </c>
      <c r="O195" s="70">
        <f t="shared" si="17"/>
        <v>0</v>
      </c>
      <c r="P195" s="70">
        <f t="shared" si="18"/>
        <v>0</v>
      </c>
      <c r="Q195" s="25">
        <f t="shared" si="19"/>
        <v>112</v>
      </c>
      <c r="R195" s="26">
        <f t="shared" si="20"/>
        <v>112</v>
      </c>
      <c r="T195" s="148"/>
    </row>
    <row r="196" spans="1:20" x14ac:dyDescent="0.2">
      <c r="A196" s="48" t="s">
        <v>179</v>
      </c>
      <c r="B196" s="88" t="s">
        <v>32</v>
      </c>
      <c r="C196" s="67">
        <f>IF(ISNA(VLOOKUP($A196,'5M''s'!$D$2:$D$43,1,FALSE)),0,VLOOKUP($A196,'5M''s'!$D$2:$E$43,2,FALSE))</f>
        <v>0</v>
      </c>
      <c r="D196" s="95">
        <f>IF(ISNA(VLOOKUP($A196,'Mile handicap'!$C$2:$C$50,1,FALSE)),0,VLOOKUP($A196,'Mile handicap'!$C$2:$I$50,7,FALSE))</f>
        <v>0</v>
      </c>
      <c r="E196" s="68">
        <f>IF(ISNA(VLOOKUP($A196,'3000m handicap'!$C$2:$C$52,1,FALSE)),0,VLOOKUP($A196,'3000m handicap'!$C$2:$I$52,7,FALSE))</f>
        <v>0</v>
      </c>
      <c r="F196" s="68">
        <f>IF(ISNA(VLOOKUP($A196,'5000m handicap'!$C$2:$C$45,1,FALSE)),0,VLOOKUP($A196,'5000m handicap'!$C$2:$I$45,7,FALSE))</f>
        <v>0</v>
      </c>
      <c r="G196" s="68">
        <f>IF(ISNA(VLOOKUP($A196,'Peter Moor 2000m'!$C$2:$C$46,1,FALSE)),0,VLOOKUP($A196,'Peter Moor 2000m'!$C$2:$I$46,7,FALSE))</f>
        <v>0</v>
      </c>
      <c r="H196" s="68">
        <f>IF(ISNA(VLOOKUP($A196,'2 Bridges Relay'!$E$2:$E$31,1,FALSE)),0,VLOOKUP($A196,'2 Bridges Relay'!$E$2:$G$31,3,FALSE))</f>
        <v>0</v>
      </c>
      <c r="I196" s="68">
        <f>IF(ISNA(VLOOKUP($A196,'10 km'!$B$2:$B$42,1,FALSE)),0,VLOOKUP($A196,'10 km'!$B$2:$D$42,3,FALSE))</f>
        <v>0</v>
      </c>
      <c r="J196" s="68">
        <f>IF(ISNA(VLOOKUP($A196,'KL handicap'!$C$2:$C$26,1,FALSE)),0,VLOOKUP($A196,'KL handicap'!$C$2:$I$26,7,FALSE))</f>
        <v>0</v>
      </c>
      <c r="K196" s="68">
        <f>IF(ISNA(VLOOKUP($A196,'Max Howard Tan handicap'!$C$2:$C$24,1,FALSE)),0,VLOOKUP($A196,'Max Howard Tan handicap'!$C$2:$I$24,7,FALSE))</f>
        <v>0</v>
      </c>
      <c r="L196" s="95">
        <f>IF(ISNA(VLOOKUP($A196,parkrun!$B$2:$H$42,1,FALSE)),0,VLOOKUP($A196,parkrun!$B$2:$H$42,7,FALSE))</f>
        <v>0</v>
      </c>
      <c r="M196" s="69">
        <f t="shared" si="15"/>
        <v>0</v>
      </c>
      <c r="N196" s="77">
        <f t="shared" si="16"/>
        <v>0</v>
      </c>
      <c r="O196" s="70">
        <f t="shared" si="17"/>
        <v>0</v>
      </c>
      <c r="P196" s="70">
        <f t="shared" si="18"/>
        <v>0</v>
      </c>
      <c r="Q196" s="25">
        <f t="shared" si="19"/>
        <v>112</v>
      </c>
      <c r="R196" s="26">
        <f t="shared" si="20"/>
        <v>112</v>
      </c>
      <c r="T196" s="148"/>
    </row>
    <row r="197" spans="1:20" x14ac:dyDescent="0.2">
      <c r="A197" s="48" t="s">
        <v>66</v>
      </c>
      <c r="B197" s="88" t="s">
        <v>32</v>
      </c>
      <c r="C197" s="67">
        <f>IF(ISNA(VLOOKUP($A197,'5M''s'!$D$2:$D$43,1,FALSE)),0,VLOOKUP($A197,'5M''s'!$D$2:$E$43,2,FALSE))</f>
        <v>0</v>
      </c>
      <c r="D197" s="95">
        <f>IF(ISNA(VLOOKUP($A197,'Mile handicap'!$C$2:$C$50,1,FALSE)),0,VLOOKUP($A197,'Mile handicap'!$C$2:$I$50,7,FALSE))</f>
        <v>0</v>
      </c>
      <c r="E197" s="68">
        <f>IF(ISNA(VLOOKUP($A197,'3000m handicap'!$C$2:$C$52,1,FALSE)),0,VLOOKUP($A197,'3000m handicap'!$C$2:$I$52,7,FALSE))</f>
        <v>0</v>
      </c>
      <c r="F197" s="68">
        <f>IF(ISNA(VLOOKUP($A197,'5000m handicap'!$C$2:$C$45,1,FALSE)),0,VLOOKUP($A197,'5000m handicap'!$C$2:$I$45,7,FALSE))</f>
        <v>0</v>
      </c>
      <c r="G197" s="68">
        <f>IF(ISNA(VLOOKUP($A197,'Peter Moor 2000m'!$C$2:$C$46,1,FALSE)),0,VLOOKUP($A197,'Peter Moor 2000m'!$C$2:$I$46,7,FALSE))</f>
        <v>0</v>
      </c>
      <c r="H197" s="68">
        <f>IF(ISNA(VLOOKUP($A197,'2 Bridges Relay'!$E$2:$E$31,1,FALSE)),0,VLOOKUP($A197,'2 Bridges Relay'!$E$2:$G$31,3,FALSE))</f>
        <v>0</v>
      </c>
      <c r="I197" s="68">
        <f>IF(ISNA(VLOOKUP($A197,'10 km'!$B$2:$B$42,1,FALSE)),0,VLOOKUP($A197,'10 km'!$B$2:$D$42,3,FALSE))</f>
        <v>0</v>
      </c>
      <c r="J197" s="68">
        <f>IF(ISNA(VLOOKUP($A197,'KL handicap'!$C$2:$C$26,1,FALSE)),0,VLOOKUP($A197,'KL handicap'!$C$2:$I$26,7,FALSE))</f>
        <v>0</v>
      </c>
      <c r="K197" s="68">
        <f>IF(ISNA(VLOOKUP($A197,'Max Howard Tan handicap'!$C$2:$C$24,1,FALSE)),0,VLOOKUP($A197,'Max Howard Tan handicap'!$C$2:$I$24,7,FALSE))</f>
        <v>0</v>
      </c>
      <c r="L197" s="95">
        <f>IF(ISNA(VLOOKUP($A197,parkrun!$B$2:$H$42,1,FALSE)),0,VLOOKUP($A197,parkrun!$B$2:$H$42,7,FALSE))</f>
        <v>0</v>
      </c>
      <c r="M197" s="69">
        <f t="shared" ref="M197:M206" si="21">SUM(C197:L197)</f>
        <v>0</v>
      </c>
      <c r="N197" s="77">
        <f t="shared" ref="N197:N206" si="22">COUNTIF(C197:L197,"&gt;0")</f>
        <v>0</v>
      </c>
      <c r="O197" s="70">
        <f t="shared" ref="O197:O206" si="23">SMALL(C197:L197,1)+SMALL(C197:L197,2)</f>
        <v>0</v>
      </c>
      <c r="P197" s="70">
        <f t="shared" ref="P197:P206" si="24">IF(N197=1,M197,M197-O197)</f>
        <v>0</v>
      </c>
      <c r="Q197" s="25">
        <f t="shared" ref="Q197:Q206" si="25">RANK(M197,$M$5:$M$206,0)</f>
        <v>112</v>
      </c>
      <c r="R197" s="26">
        <f t="shared" ref="R197:R206" si="26">RANK(P197,$P$5:$P$206,0)</f>
        <v>112</v>
      </c>
      <c r="T197" s="148"/>
    </row>
    <row r="198" spans="1:20" x14ac:dyDescent="0.2">
      <c r="A198" s="48" t="s">
        <v>82</v>
      </c>
      <c r="B198" s="88" t="s">
        <v>32</v>
      </c>
      <c r="C198" s="67">
        <f>IF(ISNA(VLOOKUP($A198,'5M''s'!$D$2:$D$43,1,FALSE)),0,VLOOKUP($A198,'5M''s'!$D$2:$E$43,2,FALSE))</f>
        <v>0</v>
      </c>
      <c r="D198" s="95">
        <f>IF(ISNA(VLOOKUP($A198,'Mile handicap'!$C$2:$C$50,1,FALSE)),0,VLOOKUP($A198,'Mile handicap'!$C$2:$I$50,7,FALSE))</f>
        <v>0</v>
      </c>
      <c r="E198" s="68">
        <f>IF(ISNA(VLOOKUP($A198,'3000m handicap'!$C$2:$C$52,1,FALSE)),0,VLOOKUP($A198,'3000m handicap'!$C$2:$I$52,7,FALSE))</f>
        <v>0</v>
      </c>
      <c r="F198" s="68">
        <f>IF(ISNA(VLOOKUP($A198,'5000m handicap'!$C$2:$C$45,1,FALSE)),0,VLOOKUP($A198,'5000m handicap'!$C$2:$I$45,7,FALSE))</f>
        <v>0</v>
      </c>
      <c r="G198" s="68">
        <f>IF(ISNA(VLOOKUP($A198,'Peter Moor 2000m'!$C$2:$C$46,1,FALSE)),0,VLOOKUP($A198,'Peter Moor 2000m'!$C$2:$I$46,7,FALSE))</f>
        <v>0</v>
      </c>
      <c r="H198" s="68">
        <f>IF(ISNA(VLOOKUP($A198,'2 Bridges Relay'!$E$2:$E$31,1,FALSE)),0,VLOOKUP($A198,'2 Bridges Relay'!$E$2:$G$31,3,FALSE))</f>
        <v>0</v>
      </c>
      <c r="I198" s="68">
        <f>IF(ISNA(VLOOKUP($A198,'10 km'!$B$2:$B$42,1,FALSE)),0,VLOOKUP($A198,'10 km'!$B$2:$D$42,3,FALSE))</f>
        <v>0</v>
      </c>
      <c r="J198" s="68">
        <f>IF(ISNA(VLOOKUP($A198,'KL handicap'!$C$2:$C$26,1,FALSE)),0,VLOOKUP($A198,'KL handicap'!$C$2:$I$26,7,FALSE))</f>
        <v>0</v>
      </c>
      <c r="K198" s="68">
        <f>IF(ISNA(VLOOKUP($A198,'Max Howard Tan handicap'!$C$2:$C$24,1,FALSE)),0,VLOOKUP($A198,'Max Howard Tan handicap'!$C$2:$I$24,7,FALSE))</f>
        <v>0</v>
      </c>
      <c r="L198" s="95">
        <f>IF(ISNA(VLOOKUP($A198,parkrun!$B$2:$H$42,1,FALSE)),0,VLOOKUP($A198,parkrun!$B$2:$H$42,7,FALSE))</f>
        <v>0</v>
      </c>
      <c r="M198" s="69">
        <f t="shared" si="21"/>
        <v>0</v>
      </c>
      <c r="N198" s="77">
        <f t="shared" si="22"/>
        <v>0</v>
      </c>
      <c r="O198" s="70">
        <f t="shared" si="23"/>
        <v>0</v>
      </c>
      <c r="P198" s="70">
        <f t="shared" si="24"/>
        <v>0</v>
      </c>
      <c r="Q198" s="25">
        <f t="shared" si="25"/>
        <v>112</v>
      </c>
      <c r="R198" s="26">
        <f t="shared" si="26"/>
        <v>112</v>
      </c>
      <c r="T198" s="148"/>
    </row>
    <row r="199" spans="1:20" x14ac:dyDescent="0.2">
      <c r="A199" s="48" t="s">
        <v>163</v>
      </c>
      <c r="B199" s="88" t="s">
        <v>32</v>
      </c>
      <c r="C199" s="67">
        <f>IF(ISNA(VLOOKUP($A199,'5M''s'!$D$2:$D$43,1,FALSE)),0,VLOOKUP($A199,'5M''s'!$D$2:$E$43,2,FALSE))</f>
        <v>0</v>
      </c>
      <c r="D199" s="95">
        <f>IF(ISNA(VLOOKUP($A199,'Mile handicap'!$C$2:$C$50,1,FALSE)),0,VLOOKUP($A199,'Mile handicap'!$C$2:$I$50,7,FALSE))</f>
        <v>0</v>
      </c>
      <c r="E199" s="68">
        <f>IF(ISNA(VLOOKUP($A199,'3000m handicap'!$C$2:$C$52,1,FALSE)),0,VLOOKUP($A199,'3000m handicap'!$C$2:$I$52,7,FALSE))</f>
        <v>0</v>
      </c>
      <c r="F199" s="68">
        <f>IF(ISNA(VLOOKUP($A199,'5000m handicap'!$C$2:$C$45,1,FALSE)),0,VLOOKUP($A199,'5000m handicap'!$C$2:$I$45,7,FALSE))</f>
        <v>0</v>
      </c>
      <c r="G199" s="68">
        <f>IF(ISNA(VLOOKUP($A199,'Peter Moor 2000m'!$C$2:$C$46,1,FALSE)),0,VLOOKUP($A199,'Peter Moor 2000m'!$C$2:$I$46,7,FALSE))</f>
        <v>0</v>
      </c>
      <c r="H199" s="68">
        <f>IF(ISNA(VLOOKUP($A199,'2 Bridges Relay'!$E$2:$E$31,1,FALSE)),0,VLOOKUP($A199,'2 Bridges Relay'!$E$2:$G$31,3,FALSE))</f>
        <v>0</v>
      </c>
      <c r="I199" s="68">
        <f>IF(ISNA(VLOOKUP($A199,'10 km'!$B$2:$B$42,1,FALSE)),0,VLOOKUP($A199,'10 km'!$B$2:$D$42,3,FALSE))</f>
        <v>0</v>
      </c>
      <c r="J199" s="68">
        <f>IF(ISNA(VLOOKUP($A199,'KL handicap'!$C$2:$C$26,1,FALSE)),0,VLOOKUP($A199,'KL handicap'!$C$2:$I$26,7,FALSE))</f>
        <v>0</v>
      </c>
      <c r="K199" s="68">
        <f>IF(ISNA(VLOOKUP($A199,'Max Howard Tan handicap'!$C$2:$C$24,1,FALSE)),0,VLOOKUP($A199,'Max Howard Tan handicap'!$C$2:$I$24,7,FALSE))</f>
        <v>0</v>
      </c>
      <c r="L199" s="95">
        <f>IF(ISNA(VLOOKUP($A199,parkrun!$B$2:$H$42,1,FALSE)),0,VLOOKUP($A199,parkrun!$B$2:$H$42,7,FALSE))</f>
        <v>0</v>
      </c>
      <c r="M199" s="69">
        <f t="shared" si="21"/>
        <v>0</v>
      </c>
      <c r="N199" s="77">
        <f t="shared" si="22"/>
        <v>0</v>
      </c>
      <c r="O199" s="70">
        <f t="shared" si="23"/>
        <v>0</v>
      </c>
      <c r="P199" s="70">
        <f t="shared" si="24"/>
        <v>0</v>
      </c>
      <c r="Q199" s="25">
        <f t="shared" si="25"/>
        <v>112</v>
      </c>
      <c r="R199" s="26">
        <f t="shared" si="26"/>
        <v>112</v>
      </c>
      <c r="T199" s="148"/>
    </row>
    <row r="200" spans="1:20" x14ac:dyDescent="0.2">
      <c r="A200" s="48" t="s">
        <v>121</v>
      </c>
      <c r="B200" s="88" t="s">
        <v>32</v>
      </c>
      <c r="C200" s="67">
        <f>IF(ISNA(VLOOKUP($A200,'5M''s'!$D$2:$D$43,1,FALSE)),0,VLOOKUP($A200,'5M''s'!$D$2:$E$43,2,FALSE))</f>
        <v>0</v>
      </c>
      <c r="D200" s="95">
        <f>IF(ISNA(VLOOKUP($A200,'Mile handicap'!$C$2:$C$50,1,FALSE)),0,VLOOKUP($A200,'Mile handicap'!$C$2:$I$50,7,FALSE))</f>
        <v>0</v>
      </c>
      <c r="E200" s="68">
        <f>IF(ISNA(VLOOKUP($A200,'3000m handicap'!$C$2:$C$52,1,FALSE)),0,VLOOKUP($A200,'3000m handicap'!$C$2:$I$52,7,FALSE))</f>
        <v>0</v>
      </c>
      <c r="F200" s="68">
        <f>IF(ISNA(VLOOKUP($A200,'5000m handicap'!$C$2:$C$45,1,FALSE)),0,VLOOKUP($A200,'5000m handicap'!$C$2:$I$45,7,FALSE))</f>
        <v>0</v>
      </c>
      <c r="G200" s="68">
        <f>IF(ISNA(VLOOKUP($A200,'Peter Moor 2000m'!$C$2:$C$46,1,FALSE)),0,VLOOKUP($A200,'Peter Moor 2000m'!$C$2:$I$46,7,FALSE))</f>
        <v>0</v>
      </c>
      <c r="H200" s="68">
        <f>IF(ISNA(VLOOKUP($A200,'2 Bridges Relay'!$E$2:$E$31,1,FALSE)),0,VLOOKUP($A200,'2 Bridges Relay'!$E$2:$G$31,3,FALSE))</f>
        <v>0</v>
      </c>
      <c r="I200" s="68">
        <f>IF(ISNA(VLOOKUP($A200,'10 km'!$B$2:$B$42,1,FALSE)),0,VLOOKUP($A200,'10 km'!$B$2:$D$42,3,FALSE))</f>
        <v>0</v>
      </c>
      <c r="J200" s="68">
        <f>IF(ISNA(VLOOKUP($A200,'KL handicap'!$C$2:$C$26,1,FALSE)),0,VLOOKUP($A200,'KL handicap'!$C$2:$I$26,7,FALSE))</f>
        <v>0</v>
      </c>
      <c r="K200" s="68">
        <f>IF(ISNA(VLOOKUP($A200,'Max Howard Tan handicap'!$C$2:$C$24,1,FALSE)),0,VLOOKUP($A200,'Max Howard Tan handicap'!$C$2:$I$24,7,FALSE))</f>
        <v>0</v>
      </c>
      <c r="L200" s="95">
        <f>IF(ISNA(VLOOKUP($A200,parkrun!$B$2:$H$42,1,FALSE)),0,VLOOKUP($A200,parkrun!$B$2:$H$42,7,FALSE))</f>
        <v>0</v>
      </c>
      <c r="M200" s="69">
        <f t="shared" si="21"/>
        <v>0</v>
      </c>
      <c r="N200" s="77">
        <f t="shared" si="22"/>
        <v>0</v>
      </c>
      <c r="O200" s="70">
        <f t="shared" si="23"/>
        <v>0</v>
      </c>
      <c r="P200" s="70">
        <f t="shared" si="24"/>
        <v>0</v>
      </c>
      <c r="Q200" s="25">
        <f t="shared" si="25"/>
        <v>112</v>
      </c>
      <c r="R200" s="26">
        <f t="shared" si="26"/>
        <v>112</v>
      </c>
      <c r="T200" s="148"/>
    </row>
    <row r="201" spans="1:20" x14ac:dyDescent="0.2">
      <c r="A201" s="48" t="s">
        <v>345</v>
      </c>
      <c r="B201" s="88" t="s">
        <v>33</v>
      </c>
      <c r="C201" s="67">
        <f>IF(ISNA(VLOOKUP($A201,'5M''s'!$D$2:$D$43,1,FALSE)),0,VLOOKUP($A201,'5M''s'!$D$2:$E$43,2,FALSE))</f>
        <v>0</v>
      </c>
      <c r="D201" s="95">
        <f>IF(ISNA(VLOOKUP($A201,'Mile handicap'!$C$2:$C$50,1,FALSE)),0,VLOOKUP($A201,'Mile handicap'!$C$2:$I$50,7,FALSE))</f>
        <v>0</v>
      </c>
      <c r="E201" s="68">
        <f>IF(ISNA(VLOOKUP($A201,'3000m handicap'!$C$2:$C$52,1,FALSE)),0,VLOOKUP($A201,'3000m handicap'!$C$2:$I$52,7,FALSE))</f>
        <v>0</v>
      </c>
      <c r="F201" s="68">
        <f>IF(ISNA(VLOOKUP($A201,'5000m handicap'!$C$2:$C$45,1,FALSE)),0,VLOOKUP($A201,'5000m handicap'!$C$2:$I$45,7,FALSE))</f>
        <v>0</v>
      </c>
      <c r="G201" s="68">
        <f>IF(ISNA(VLOOKUP($A201,'Peter Moor 2000m'!$C$2:$C$46,1,FALSE)),0,VLOOKUP($A201,'Peter Moor 2000m'!$C$2:$I$46,7,FALSE))</f>
        <v>0</v>
      </c>
      <c r="H201" s="68">
        <f>IF(ISNA(VLOOKUP($A201,'2 Bridges Relay'!$E$2:$E$31,1,FALSE)),0,VLOOKUP($A201,'2 Bridges Relay'!$E$2:$G$31,3,FALSE))</f>
        <v>0</v>
      </c>
      <c r="I201" s="68">
        <f>IF(ISNA(VLOOKUP($A201,'10 km'!$B$2:$B$42,1,FALSE)),0,VLOOKUP($A201,'10 km'!$B$2:$D$42,3,FALSE))</f>
        <v>0</v>
      </c>
      <c r="J201" s="68">
        <f>IF(ISNA(VLOOKUP($A201,'KL handicap'!$C$2:$C$26,1,FALSE)),0,VLOOKUP($A201,'KL handicap'!$C$2:$I$26,7,FALSE))</f>
        <v>0</v>
      </c>
      <c r="K201" s="68">
        <f>IF(ISNA(VLOOKUP($A201,'Max Howard Tan handicap'!$C$2:$C$24,1,FALSE)),0,VLOOKUP($A201,'Max Howard Tan handicap'!$C$2:$I$24,7,FALSE))</f>
        <v>0</v>
      </c>
      <c r="L201" s="95">
        <f>IF(ISNA(VLOOKUP($A201,parkrun!$B$2:$H$42,1,FALSE)),0,VLOOKUP($A201,parkrun!$B$2:$H$42,7,FALSE))</f>
        <v>0</v>
      </c>
      <c r="M201" s="69">
        <f t="shared" si="21"/>
        <v>0</v>
      </c>
      <c r="N201" s="77">
        <f t="shared" si="22"/>
        <v>0</v>
      </c>
      <c r="O201" s="70">
        <f t="shared" si="23"/>
        <v>0</v>
      </c>
      <c r="P201" s="70">
        <f t="shared" si="24"/>
        <v>0</v>
      </c>
      <c r="Q201" s="25">
        <f t="shared" si="25"/>
        <v>112</v>
      </c>
      <c r="R201" s="26">
        <f t="shared" si="26"/>
        <v>112</v>
      </c>
      <c r="T201" s="148"/>
    </row>
    <row r="202" spans="1:20" x14ac:dyDescent="0.2">
      <c r="A202" s="48" t="s">
        <v>358</v>
      </c>
      <c r="B202" s="88" t="s">
        <v>33</v>
      </c>
      <c r="C202" s="67">
        <f>IF(ISNA(VLOOKUP($A202,'5M''s'!$D$2:$D$43,1,FALSE)),0,VLOOKUP($A202,'5M''s'!$D$2:$E$43,2,FALSE))</f>
        <v>0</v>
      </c>
      <c r="D202" s="95">
        <f>IF(ISNA(VLOOKUP($A202,'Mile handicap'!$C$2:$C$50,1,FALSE)),0,VLOOKUP($A202,'Mile handicap'!$C$2:$I$50,7,FALSE))</f>
        <v>0</v>
      </c>
      <c r="E202" s="68">
        <f>IF(ISNA(VLOOKUP($A202,'3000m handicap'!$C$2:$C$52,1,FALSE)),0,VLOOKUP($A202,'3000m handicap'!$C$2:$I$52,7,FALSE))</f>
        <v>0</v>
      </c>
      <c r="F202" s="68">
        <f>IF(ISNA(VLOOKUP($A202,'5000m handicap'!$C$2:$C$45,1,FALSE)),0,VLOOKUP($A202,'5000m handicap'!$C$2:$I$45,7,FALSE))</f>
        <v>0</v>
      </c>
      <c r="G202" s="68">
        <f>IF(ISNA(VLOOKUP($A202,'Peter Moor 2000m'!$C$2:$C$46,1,FALSE)),0,VLOOKUP($A202,'Peter Moor 2000m'!$C$2:$I$46,7,FALSE))</f>
        <v>0</v>
      </c>
      <c r="H202" s="68">
        <f>IF(ISNA(VLOOKUP($A202,'2 Bridges Relay'!$E$2:$E$31,1,FALSE)),0,VLOOKUP($A202,'2 Bridges Relay'!$E$2:$G$31,3,FALSE))</f>
        <v>0</v>
      </c>
      <c r="I202" s="68">
        <f>IF(ISNA(VLOOKUP($A202,'10 km'!$B$2:$B$42,1,FALSE)),0,VLOOKUP($A202,'10 km'!$B$2:$D$42,3,FALSE))</f>
        <v>0</v>
      </c>
      <c r="J202" s="68">
        <f>IF(ISNA(VLOOKUP($A202,'KL handicap'!$C$2:$C$26,1,FALSE)),0,VLOOKUP($A202,'KL handicap'!$C$2:$I$26,7,FALSE))</f>
        <v>0</v>
      </c>
      <c r="K202" s="68">
        <f>IF(ISNA(VLOOKUP($A202,'Max Howard Tan handicap'!$C$2:$C$24,1,FALSE)),0,VLOOKUP($A202,'Max Howard Tan handicap'!$C$2:$I$24,7,FALSE))</f>
        <v>0</v>
      </c>
      <c r="L202" s="95">
        <f>IF(ISNA(VLOOKUP($A202,parkrun!$B$2:$H$42,1,FALSE)),0,VLOOKUP($A202,parkrun!$B$2:$H$42,7,FALSE))</f>
        <v>0</v>
      </c>
      <c r="M202" s="69">
        <f t="shared" si="21"/>
        <v>0</v>
      </c>
      <c r="N202" s="77">
        <f t="shared" si="22"/>
        <v>0</v>
      </c>
      <c r="O202" s="70">
        <f t="shared" si="23"/>
        <v>0</v>
      </c>
      <c r="P202" s="70">
        <f t="shared" si="24"/>
        <v>0</v>
      </c>
      <c r="Q202" s="25">
        <f t="shared" si="25"/>
        <v>112</v>
      </c>
      <c r="R202" s="26">
        <f t="shared" si="26"/>
        <v>112</v>
      </c>
      <c r="T202" s="148"/>
    </row>
    <row r="203" spans="1:20" x14ac:dyDescent="0.2">
      <c r="A203" s="48" t="s">
        <v>158</v>
      </c>
      <c r="B203" s="88" t="s">
        <v>33</v>
      </c>
      <c r="C203" s="67">
        <f>IF(ISNA(VLOOKUP($A203,'5M''s'!$D$2:$D$43,1,FALSE)),0,VLOOKUP($A203,'5M''s'!$D$2:$E$43,2,FALSE))</f>
        <v>0</v>
      </c>
      <c r="D203" s="95">
        <f>IF(ISNA(VLOOKUP($A203,'Mile handicap'!$C$2:$C$50,1,FALSE)),0,VLOOKUP($A203,'Mile handicap'!$C$2:$I$50,7,FALSE))</f>
        <v>0</v>
      </c>
      <c r="E203" s="68">
        <f>IF(ISNA(VLOOKUP($A203,'3000m handicap'!$C$2:$C$52,1,FALSE)),0,VLOOKUP($A203,'3000m handicap'!$C$2:$I$52,7,FALSE))</f>
        <v>0</v>
      </c>
      <c r="F203" s="68">
        <f>IF(ISNA(VLOOKUP($A203,'5000m handicap'!$C$2:$C$45,1,FALSE)),0,VLOOKUP($A203,'5000m handicap'!$C$2:$I$45,7,FALSE))</f>
        <v>0</v>
      </c>
      <c r="G203" s="68">
        <f>IF(ISNA(VLOOKUP($A203,'Peter Moor 2000m'!$C$2:$C$46,1,FALSE)),0,VLOOKUP($A203,'Peter Moor 2000m'!$C$2:$I$46,7,FALSE))</f>
        <v>0</v>
      </c>
      <c r="H203" s="68">
        <f>IF(ISNA(VLOOKUP($A203,'2 Bridges Relay'!$E$2:$E$31,1,FALSE)),0,VLOOKUP($A203,'2 Bridges Relay'!$E$2:$G$31,3,FALSE))</f>
        <v>0</v>
      </c>
      <c r="I203" s="68">
        <f>IF(ISNA(VLOOKUP($A203,'10 km'!$B$2:$B$42,1,FALSE)),0,VLOOKUP($A203,'10 km'!$B$2:$D$42,3,FALSE))</f>
        <v>0</v>
      </c>
      <c r="J203" s="68">
        <f>IF(ISNA(VLOOKUP($A203,'KL handicap'!$C$2:$C$26,1,FALSE)),0,VLOOKUP($A203,'KL handicap'!$C$2:$I$26,7,FALSE))</f>
        <v>0</v>
      </c>
      <c r="K203" s="68">
        <f>IF(ISNA(VLOOKUP($A203,'Max Howard Tan handicap'!$C$2:$C$24,1,FALSE)),0,VLOOKUP($A203,'Max Howard Tan handicap'!$C$2:$I$24,7,FALSE))</f>
        <v>0</v>
      </c>
      <c r="L203" s="95">
        <f>IF(ISNA(VLOOKUP($A203,parkrun!$B$2:$H$42,1,FALSE)),0,VLOOKUP($A203,parkrun!$B$2:$H$42,7,FALSE))</f>
        <v>0</v>
      </c>
      <c r="M203" s="69">
        <f t="shared" si="21"/>
        <v>0</v>
      </c>
      <c r="N203" s="77">
        <f t="shared" si="22"/>
        <v>0</v>
      </c>
      <c r="O203" s="70">
        <f t="shared" si="23"/>
        <v>0</v>
      </c>
      <c r="P203" s="70">
        <f t="shared" si="24"/>
        <v>0</v>
      </c>
      <c r="Q203" s="25">
        <f t="shared" si="25"/>
        <v>112</v>
      </c>
      <c r="R203" s="26">
        <f t="shared" si="26"/>
        <v>112</v>
      </c>
      <c r="T203" s="148"/>
    </row>
    <row r="204" spans="1:20" x14ac:dyDescent="0.2">
      <c r="A204" s="48" t="s">
        <v>394</v>
      </c>
      <c r="B204" s="88" t="s">
        <v>33</v>
      </c>
      <c r="C204" s="67">
        <f>IF(ISNA(VLOOKUP($A204,'5M''s'!$D$2:$D$43,1,FALSE)),0,VLOOKUP($A204,'5M''s'!$D$2:$E$43,2,FALSE))</f>
        <v>0</v>
      </c>
      <c r="D204" s="95">
        <f>IF(ISNA(VLOOKUP($A204,'Mile handicap'!$C$2:$C$50,1,FALSE)),0,VLOOKUP($A204,'Mile handicap'!$C$2:$I$50,7,FALSE))</f>
        <v>0</v>
      </c>
      <c r="E204" s="68">
        <f>IF(ISNA(VLOOKUP($A204,'3000m handicap'!$C$2:$C$52,1,FALSE)),0,VLOOKUP($A204,'3000m handicap'!$C$2:$I$52,7,FALSE))</f>
        <v>0</v>
      </c>
      <c r="F204" s="68">
        <f>IF(ISNA(VLOOKUP($A204,'5000m handicap'!$C$2:$C$45,1,FALSE)),0,VLOOKUP($A204,'5000m handicap'!$C$2:$I$45,7,FALSE))</f>
        <v>0</v>
      </c>
      <c r="G204" s="68">
        <f>IF(ISNA(VLOOKUP($A204,'Peter Moor 2000m'!$C$2:$C$46,1,FALSE)),0,VLOOKUP($A204,'Peter Moor 2000m'!$C$2:$I$46,7,FALSE))</f>
        <v>0</v>
      </c>
      <c r="H204" s="68">
        <f>IF(ISNA(VLOOKUP($A204,'2 Bridges Relay'!$E$2:$E$31,1,FALSE)),0,VLOOKUP($A204,'2 Bridges Relay'!$E$2:$G$31,3,FALSE))</f>
        <v>0</v>
      </c>
      <c r="I204" s="68">
        <f>IF(ISNA(VLOOKUP($A204,'10 km'!$B$2:$B$42,1,FALSE)),0,VLOOKUP($A204,'10 km'!$B$2:$D$42,3,FALSE))</f>
        <v>0</v>
      </c>
      <c r="J204" s="68">
        <f>IF(ISNA(VLOOKUP($A204,'KL handicap'!$C$2:$C$26,1,FALSE)),0,VLOOKUP($A204,'KL handicap'!$C$2:$I$26,7,FALSE))</f>
        <v>0</v>
      </c>
      <c r="K204" s="68">
        <f>IF(ISNA(VLOOKUP($A204,'Max Howard Tan handicap'!$C$2:$C$24,1,FALSE)),0,VLOOKUP($A204,'Max Howard Tan handicap'!$C$2:$I$24,7,FALSE))</f>
        <v>0</v>
      </c>
      <c r="L204" s="95">
        <f>IF(ISNA(VLOOKUP($A204,parkrun!$B$2:$H$42,1,FALSE)),0,VLOOKUP($A204,parkrun!$B$2:$H$42,7,FALSE))</f>
        <v>0</v>
      </c>
      <c r="M204" s="69">
        <f t="shared" si="21"/>
        <v>0</v>
      </c>
      <c r="N204" s="77">
        <f t="shared" si="22"/>
        <v>0</v>
      </c>
      <c r="O204" s="70">
        <f t="shared" si="23"/>
        <v>0</v>
      </c>
      <c r="P204" s="70">
        <f t="shared" si="24"/>
        <v>0</v>
      </c>
      <c r="Q204" s="25">
        <f t="shared" si="25"/>
        <v>112</v>
      </c>
      <c r="R204" s="26">
        <f t="shared" si="26"/>
        <v>112</v>
      </c>
      <c r="T204" s="148"/>
    </row>
    <row r="205" spans="1:20" x14ac:dyDescent="0.2">
      <c r="A205" s="48" t="s">
        <v>346</v>
      </c>
      <c r="B205" s="88" t="s">
        <v>33</v>
      </c>
      <c r="C205" s="67">
        <f>IF(ISNA(VLOOKUP($A205,'5M''s'!$D$2:$D$43,1,FALSE)),0,VLOOKUP($A205,'5M''s'!$D$2:$E$43,2,FALSE))</f>
        <v>0</v>
      </c>
      <c r="D205" s="95">
        <f>IF(ISNA(VLOOKUP($A205,'Mile handicap'!$C$2:$C$50,1,FALSE)),0,VLOOKUP($A205,'Mile handicap'!$C$2:$I$50,7,FALSE))</f>
        <v>0</v>
      </c>
      <c r="E205" s="68">
        <f>IF(ISNA(VLOOKUP($A205,'3000m handicap'!$C$2:$C$52,1,FALSE)),0,VLOOKUP($A205,'3000m handicap'!$C$2:$I$52,7,FALSE))</f>
        <v>0</v>
      </c>
      <c r="F205" s="68">
        <f>IF(ISNA(VLOOKUP($A205,'5000m handicap'!$C$2:$C$45,1,FALSE)),0,VLOOKUP($A205,'5000m handicap'!$C$2:$I$45,7,FALSE))</f>
        <v>0</v>
      </c>
      <c r="G205" s="68">
        <f>IF(ISNA(VLOOKUP($A205,'Peter Moor 2000m'!$C$2:$C$46,1,FALSE)),0,VLOOKUP($A205,'Peter Moor 2000m'!$C$2:$I$46,7,FALSE))</f>
        <v>0</v>
      </c>
      <c r="H205" s="68">
        <f>IF(ISNA(VLOOKUP($A205,'2 Bridges Relay'!$E$2:$E$31,1,FALSE)),0,VLOOKUP($A205,'2 Bridges Relay'!$E$2:$G$31,3,FALSE))</f>
        <v>0</v>
      </c>
      <c r="I205" s="68">
        <f>IF(ISNA(VLOOKUP($A205,'10 km'!$B$2:$B$42,1,FALSE)),0,VLOOKUP($A205,'10 km'!$B$2:$D$42,3,FALSE))</f>
        <v>0</v>
      </c>
      <c r="J205" s="68">
        <f>IF(ISNA(VLOOKUP($A205,'KL handicap'!$C$2:$C$26,1,FALSE)),0,VLOOKUP($A205,'KL handicap'!$C$2:$I$26,7,FALSE))</f>
        <v>0</v>
      </c>
      <c r="K205" s="68">
        <f>IF(ISNA(VLOOKUP($A205,'Max Howard Tan handicap'!$C$2:$C$24,1,FALSE)),0,VLOOKUP($A205,'Max Howard Tan handicap'!$C$2:$I$24,7,FALSE))</f>
        <v>0</v>
      </c>
      <c r="L205" s="95">
        <f>IF(ISNA(VLOOKUP($A205,parkrun!$B$2:$H$42,1,FALSE)),0,VLOOKUP($A205,parkrun!$B$2:$H$42,7,FALSE))</f>
        <v>0</v>
      </c>
      <c r="M205" s="69">
        <f t="shared" si="21"/>
        <v>0</v>
      </c>
      <c r="N205" s="77">
        <f t="shared" si="22"/>
        <v>0</v>
      </c>
      <c r="O205" s="70">
        <f t="shared" si="23"/>
        <v>0</v>
      </c>
      <c r="P205" s="70">
        <f t="shared" si="24"/>
        <v>0</v>
      </c>
      <c r="Q205" s="25">
        <f t="shared" si="25"/>
        <v>112</v>
      </c>
      <c r="R205" s="26">
        <f t="shared" si="26"/>
        <v>112</v>
      </c>
      <c r="T205" s="148"/>
    </row>
    <row r="206" spans="1:20" x14ac:dyDescent="0.2">
      <c r="A206" s="48" t="s">
        <v>347</v>
      </c>
      <c r="B206" s="88" t="s">
        <v>33</v>
      </c>
      <c r="C206" s="67">
        <f>IF(ISNA(VLOOKUP($A206,'5M''s'!$D$2:$D$43,1,FALSE)),0,VLOOKUP($A206,'5M''s'!$D$2:$E$43,2,FALSE))</f>
        <v>0</v>
      </c>
      <c r="D206" s="95">
        <f>IF(ISNA(VLOOKUP($A206,'Mile handicap'!$C$2:$C$50,1,FALSE)),0,VLOOKUP($A206,'Mile handicap'!$C$2:$I$50,7,FALSE))</f>
        <v>0</v>
      </c>
      <c r="E206" s="68">
        <f>IF(ISNA(VLOOKUP($A206,'3000m handicap'!$C$2:$C$52,1,FALSE)),0,VLOOKUP($A206,'3000m handicap'!$C$2:$I$52,7,FALSE))</f>
        <v>0</v>
      </c>
      <c r="F206" s="68">
        <f>IF(ISNA(VLOOKUP($A206,'5000m handicap'!$C$2:$C$45,1,FALSE)),0,VLOOKUP($A206,'5000m handicap'!$C$2:$I$45,7,FALSE))</f>
        <v>0</v>
      </c>
      <c r="G206" s="68">
        <f>IF(ISNA(VLOOKUP($A206,'Peter Moor 2000m'!$C$2:$C$46,1,FALSE)),0,VLOOKUP($A206,'Peter Moor 2000m'!$C$2:$I$46,7,FALSE))</f>
        <v>0</v>
      </c>
      <c r="H206" s="68">
        <f>IF(ISNA(VLOOKUP($A206,'2 Bridges Relay'!$E$2:$E$31,1,FALSE)),0,VLOOKUP($A206,'2 Bridges Relay'!$E$2:$G$31,3,FALSE))</f>
        <v>0</v>
      </c>
      <c r="I206" s="68">
        <f>IF(ISNA(VLOOKUP($A206,'10 km'!$B$2:$B$42,1,FALSE)),0,VLOOKUP($A206,'10 km'!$B$2:$D$42,3,FALSE))</f>
        <v>0</v>
      </c>
      <c r="J206" s="68">
        <f>IF(ISNA(VLOOKUP($A206,'KL handicap'!$C$2:$C$26,1,FALSE)),0,VLOOKUP($A206,'KL handicap'!$C$2:$I$26,7,FALSE))</f>
        <v>0</v>
      </c>
      <c r="K206" s="68">
        <f>IF(ISNA(VLOOKUP($A206,'Max Howard Tan handicap'!$C$2:$C$24,1,FALSE)),0,VLOOKUP($A206,'Max Howard Tan handicap'!$C$2:$I$24,7,FALSE))</f>
        <v>0</v>
      </c>
      <c r="L206" s="95">
        <f>IF(ISNA(VLOOKUP($A206,parkrun!$B$2:$H$42,1,FALSE)),0,VLOOKUP($A206,parkrun!$B$2:$H$42,7,FALSE))</f>
        <v>0</v>
      </c>
      <c r="M206" s="69">
        <f t="shared" si="21"/>
        <v>0</v>
      </c>
      <c r="N206" s="77">
        <f t="shared" si="22"/>
        <v>0</v>
      </c>
      <c r="O206" s="70">
        <f t="shared" si="23"/>
        <v>0</v>
      </c>
      <c r="P206" s="70">
        <f t="shared" si="24"/>
        <v>0</v>
      </c>
      <c r="Q206" s="25">
        <f t="shared" si="25"/>
        <v>112</v>
      </c>
      <c r="R206" s="26">
        <f t="shared" si="26"/>
        <v>112</v>
      </c>
      <c r="T206" s="148">
        <v>28156</v>
      </c>
    </row>
    <row r="207" spans="1:20" x14ac:dyDescent="0.2">
      <c r="A207" s="48"/>
      <c r="B207" s="89"/>
      <c r="C207" s="49"/>
      <c r="D207" s="96"/>
      <c r="E207" s="50"/>
      <c r="F207" s="50"/>
      <c r="G207" s="50"/>
      <c r="H207" s="50"/>
      <c r="I207" s="50"/>
      <c r="J207" s="57"/>
      <c r="K207" s="57"/>
      <c r="L207" s="159"/>
      <c r="M207" s="51"/>
      <c r="N207" s="52"/>
      <c r="O207" s="52"/>
      <c r="P207" s="52"/>
      <c r="Q207" s="53"/>
      <c r="R207" s="54"/>
    </row>
    <row r="208" spans="1:20" x14ac:dyDescent="0.2">
      <c r="A208" s="40" t="s">
        <v>4</v>
      </c>
      <c r="B208" s="90"/>
      <c r="C208" s="98"/>
      <c r="D208" s="33"/>
      <c r="E208" s="33"/>
      <c r="F208" s="33"/>
      <c r="G208" s="34"/>
      <c r="H208" s="34"/>
      <c r="I208" s="34"/>
      <c r="J208" s="58"/>
      <c r="K208" s="58"/>
      <c r="L208" s="160"/>
      <c r="M208" s="27"/>
      <c r="N208" s="28"/>
      <c r="O208" s="28"/>
      <c r="P208" s="28"/>
      <c r="Q208" s="29"/>
      <c r="R208" s="30"/>
    </row>
    <row r="209" spans="1:18" x14ac:dyDescent="0.2">
      <c r="A209" s="13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4"/>
      <c r="N209" s="14"/>
      <c r="O209" s="14"/>
      <c r="P209" s="14"/>
      <c r="Q209" s="14"/>
      <c r="R209" s="13"/>
    </row>
    <row r="210" spans="1:18" x14ac:dyDescent="0.2">
      <c r="A210" s="123" t="s">
        <v>318</v>
      </c>
      <c r="B210" s="12"/>
      <c r="C210" s="12">
        <f t="shared" ref="C210:L210" si="27">COUNTIF(C5:C206,"&gt;0")</f>
        <v>37</v>
      </c>
      <c r="D210" s="12">
        <f t="shared" si="27"/>
        <v>46</v>
      </c>
      <c r="E210" s="12">
        <f t="shared" si="27"/>
        <v>46</v>
      </c>
      <c r="F210" s="12">
        <f t="shared" si="27"/>
        <v>39</v>
      </c>
      <c r="G210" s="12">
        <f t="shared" si="27"/>
        <v>41</v>
      </c>
      <c r="H210" s="12">
        <f t="shared" si="27"/>
        <v>25</v>
      </c>
      <c r="I210" s="12">
        <f t="shared" si="27"/>
        <v>41</v>
      </c>
      <c r="J210" s="12">
        <f t="shared" si="27"/>
        <v>20</v>
      </c>
      <c r="K210" s="12">
        <f t="shared" si="27"/>
        <v>19</v>
      </c>
      <c r="L210" s="12">
        <f t="shared" si="27"/>
        <v>41</v>
      </c>
      <c r="M210" s="14"/>
      <c r="N210" s="14"/>
      <c r="O210" s="14"/>
      <c r="P210" s="14"/>
      <c r="Q210" s="14"/>
      <c r="R210" s="13"/>
    </row>
    <row r="211" spans="1:18" x14ac:dyDescent="0.2">
      <c r="A211" s="123" t="s">
        <v>153</v>
      </c>
      <c r="B211" s="12"/>
      <c r="C211" s="82">
        <f t="shared" ref="C211:L211" si="28">SUM(C5:C206)</f>
        <v>2883.3299999999995</v>
      </c>
      <c r="D211" s="82">
        <f t="shared" si="28"/>
        <v>2402.360000000001</v>
      </c>
      <c r="E211" s="82">
        <f t="shared" si="28"/>
        <v>2381.41</v>
      </c>
      <c r="F211" s="82">
        <f t="shared" si="28"/>
        <v>2010.5300000000002</v>
      </c>
      <c r="G211" s="82">
        <f t="shared" si="28"/>
        <v>2128.21</v>
      </c>
      <c r="H211" s="82">
        <f t="shared" si="28"/>
        <v>1983.33</v>
      </c>
      <c r="I211" s="82">
        <f t="shared" si="28"/>
        <v>2100.0000000000005</v>
      </c>
      <c r="J211" s="82">
        <f t="shared" si="28"/>
        <v>1063.1599999999999</v>
      </c>
      <c r="K211" s="82">
        <f t="shared" si="28"/>
        <v>1015.78</v>
      </c>
      <c r="L211" s="82">
        <f t="shared" si="28"/>
        <v>2100.0000000000005</v>
      </c>
      <c r="M211" s="14"/>
      <c r="N211" s="14"/>
      <c r="O211" s="14"/>
      <c r="P211" s="14"/>
      <c r="Q211" s="14"/>
      <c r="R211" s="13"/>
    </row>
    <row r="212" spans="1:18" x14ac:dyDescent="0.2">
      <c r="A212" s="3"/>
      <c r="L212" s="144"/>
    </row>
    <row r="215" spans="1:18" x14ac:dyDescent="0.2">
      <c r="F215" s="144"/>
    </row>
    <row r="216" spans="1:18" x14ac:dyDescent="0.2">
      <c r="A216"/>
      <c r="B216"/>
    </row>
    <row r="217" spans="1:18" x14ac:dyDescent="0.2">
      <c r="A217"/>
      <c r="B217"/>
    </row>
    <row r="218" spans="1:18" x14ac:dyDescent="0.2">
      <c r="A218"/>
      <c r="B218"/>
    </row>
    <row r="219" spans="1:18" x14ac:dyDescent="0.2">
      <c r="A219" s="47"/>
      <c r="B219"/>
    </row>
    <row r="220" spans="1:18" x14ac:dyDescent="0.2">
      <c r="A220" s="47"/>
      <c r="B220"/>
    </row>
    <row r="221" spans="1:18" x14ac:dyDescent="0.2">
      <c r="A221" s="47"/>
    </row>
    <row r="222" spans="1:18" x14ac:dyDescent="0.2">
      <c r="A222" s="47"/>
    </row>
    <row r="223" spans="1:18" x14ac:dyDescent="0.2">
      <c r="A223" s="47"/>
    </row>
  </sheetData>
  <sheetProtection algorithmName="SHA-512" hashValue="L8f1zO+no/du3OB8NuIUwfylihzW5bnjlwh0D7ThIEyCsyGtm7oiljCSxG+GDa2cC9o6TrE3dfCyjCAc2feFjQ==" saltValue="ZGlLVNA83C3Df/ZnV5qgCQ==" spinCount="100000" sheet="1" objects="1" scenarios="1"/>
  <sortState xmlns:xlrd2="http://schemas.microsoft.com/office/spreadsheetml/2017/richdata2" ref="A5:R206">
    <sortCondition ref="R5:R206"/>
    <sortCondition ref="A5:A206"/>
  </sortState>
  <phoneticPr fontId="0" type="noConversion"/>
  <printOptions horizontalCentered="1" verticalCentered="1"/>
  <pageMargins left="0.39370078740157483" right="0.39370078740157483" top="0.32" bottom="0.26" header="0.42" footer="0.23"/>
  <pageSetup paperSize="8" scale="4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Q28"/>
  <sheetViews>
    <sheetView zoomScale="85" zoomScaleNormal="85" workbookViewId="0"/>
  </sheetViews>
  <sheetFormatPr defaultRowHeight="12.75" x14ac:dyDescent="0.2"/>
  <cols>
    <col min="1" max="1" width="11.85546875" customWidth="1"/>
    <col min="2" max="2" width="10.7109375" customWidth="1"/>
    <col min="3" max="3" width="23.140625" customWidth="1"/>
    <col min="4" max="9" width="10.85546875" customWidth="1"/>
    <col min="10" max="10" width="0" hidden="1" customWidth="1"/>
    <col min="14" max="14" width="11.5703125" bestFit="1" customWidth="1"/>
    <col min="17" max="17" width="20.85546875" customWidth="1"/>
  </cols>
  <sheetData>
    <row r="1" spans="1:17" ht="25.5" x14ac:dyDescent="0.2">
      <c r="A1" s="8" t="s">
        <v>6</v>
      </c>
      <c r="B1" s="8" t="s">
        <v>7</v>
      </c>
      <c r="C1" s="62" t="s">
        <v>8</v>
      </c>
      <c r="D1" s="8" t="s">
        <v>17</v>
      </c>
      <c r="E1" s="8" t="s">
        <v>9</v>
      </c>
      <c r="F1" s="8" t="s">
        <v>20</v>
      </c>
      <c r="G1" s="8" t="s">
        <v>19</v>
      </c>
      <c r="H1" s="8" t="s">
        <v>15</v>
      </c>
      <c r="I1" s="8" t="s">
        <v>10</v>
      </c>
      <c r="J1" s="183">
        <v>1.3032407407407407E-2</v>
      </c>
    </row>
    <row r="2" spans="1:17" ht="16.5" customHeight="1" x14ac:dyDescent="0.2">
      <c r="A2" s="45">
        <f t="shared" ref="A2:A20" si="0">RANK(G2,$G$2:$G$20,1)</f>
        <v>1</v>
      </c>
      <c r="B2" s="45">
        <f t="shared" ref="B2:B20" si="1">RANK(F2,$F$2:$F$20,1)</f>
        <v>16</v>
      </c>
      <c r="C2" s="44" t="s">
        <v>398</v>
      </c>
      <c r="D2" s="103">
        <v>1.0937500000000001E-2</v>
      </c>
      <c r="E2" s="103">
        <f t="shared" ref="E2:E20" si="2">$J$1-D2</f>
        <v>2.0949074074074064E-3</v>
      </c>
      <c r="F2" s="103">
        <v>1.074074074074074E-2</v>
      </c>
      <c r="G2" s="103">
        <f t="shared" ref="G2:G7" si="3">E2+F2</f>
        <v>1.2835648148148146E-2</v>
      </c>
      <c r="H2" s="124">
        <f t="shared" ref="H2:H20" si="4">IF(F2&gt;D2,F2-D2,D2-F2)</f>
        <v>1.967592592592611E-4</v>
      </c>
      <c r="I2" s="65">
        <f t="shared" ref="I2:I20" si="5">ROUND(100-((100/$B$22)*(A2-1)),2)</f>
        <v>100</v>
      </c>
      <c r="L2" s="76"/>
      <c r="O2" s="163"/>
      <c r="P2" s="164"/>
      <c r="Q2" s="165"/>
    </row>
    <row r="3" spans="1:17" ht="16.5" customHeight="1" x14ac:dyDescent="0.2">
      <c r="A3" s="45">
        <f t="shared" si="0"/>
        <v>2</v>
      </c>
      <c r="B3" s="45">
        <f t="shared" si="1"/>
        <v>12</v>
      </c>
      <c r="C3" s="44" t="s">
        <v>399</v>
      </c>
      <c r="D3" s="103">
        <v>1.0416666666666666E-2</v>
      </c>
      <c r="E3" s="103">
        <f t="shared" si="2"/>
        <v>2.6157407407407414E-3</v>
      </c>
      <c r="F3" s="103">
        <v>1.0277777777777778E-2</v>
      </c>
      <c r="G3" s="103">
        <f t="shared" si="3"/>
        <v>1.2893518518518519E-2</v>
      </c>
      <c r="H3" s="124">
        <f t="shared" si="4"/>
        <v>1.3888888888888805E-4</v>
      </c>
      <c r="I3" s="65">
        <f t="shared" si="5"/>
        <v>94.74</v>
      </c>
      <c r="L3" s="76"/>
      <c r="O3" s="163"/>
      <c r="P3" s="164"/>
      <c r="Q3" s="165"/>
    </row>
    <row r="4" spans="1:17" ht="16.5" customHeight="1" x14ac:dyDescent="0.2">
      <c r="A4" s="45">
        <f t="shared" si="0"/>
        <v>3</v>
      </c>
      <c r="B4" s="45">
        <f t="shared" si="1"/>
        <v>13</v>
      </c>
      <c r="C4" s="44" t="s">
        <v>373</v>
      </c>
      <c r="D4" s="103">
        <v>1.0300925925925927E-2</v>
      </c>
      <c r="E4" s="103">
        <f t="shared" si="2"/>
        <v>2.7314814814814806E-3</v>
      </c>
      <c r="F4" s="103">
        <v>1.0300925925925927E-2</v>
      </c>
      <c r="G4" s="103">
        <f t="shared" si="3"/>
        <v>1.3032407407407407E-2</v>
      </c>
      <c r="H4" s="124">
        <f t="shared" si="4"/>
        <v>0</v>
      </c>
      <c r="I4" s="65">
        <f t="shared" si="5"/>
        <v>89.47</v>
      </c>
      <c r="L4" s="76"/>
      <c r="O4" s="163"/>
      <c r="P4" s="164"/>
      <c r="Q4" s="165"/>
    </row>
    <row r="5" spans="1:17" ht="16.5" customHeight="1" x14ac:dyDescent="0.2">
      <c r="A5" s="45">
        <f t="shared" si="0"/>
        <v>4</v>
      </c>
      <c r="B5" s="45">
        <f t="shared" si="1"/>
        <v>17</v>
      </c>
      <c r="C5" s="44" t="s">
        <v>400</v>
      </c>
      <c r="D5" s="103">
        <v>1.1111111111111112E-2</v>
      </c>
      <c r="E5" s="103">
        <f t="shared" si="2"/>
        <v>1.9212962962962959E-3</v>
      </c>
      <c r="F5" s="103">
        <v>1.1122685185185185E-2</v>
      </c>
      <c r="G5" s="103">
        <f t="shared" si="3"/>
        <v>1.3043981481481481E-2</v>
      </c>
      <c r="H5" s="134">
        <f t="shared" si="4"/>
        <v>1.157407407407357E-5</v>
      </c>
      <c r="I5" s="65">
        <f t="shared" si="5"/>
        <v>84.21</v>
      </c>
      <c r="L5" s="76"/>
      <c r="O5" s="163"/>
      <c r="P5" s="164"/>
      <c r="Q5" s="164"/>
    </row>
    <row r="6" spans="1:17" ht="16.5" customHeight="1" x14ac:dyDescent="0.2">
      <c r="A6" s="45">
        <f t="shared" si="0"/>
        <v>5</v>
      </c>
      <c r="B6" s="45">
        <f t="shared" si="1"/>
        <v>8</v>
      </c>
      <c r="C6" s="44" t="s">
        <v>401</v>
      </c>
      <c r="D6" s="103">
        <v>9.8379629629629633E-3</v>
      </c>
      <c r="E6" s="103">
        <f t="shared" si="2"/>
        <v>3.1944444444444442E-3</v>
      </c>
      <c r="F6" s="103">
        <v>9.9074074074074082E-3</v>
      </c>
      <c r="G6" s="103">
        <f t="shared" si="3"/>
        <v>1.3101851851851852E-2</v>
      </c>
      <c r="H6" s="134">
        <f t="shared" si="4"/>
        <v>6.9444444444444892E-5</v>
      </c>
      <c r="I6" s="65">
        <f t="shared" si="5"/>
        <v>78.95</v>
      </c>
      <c r="L6" s="76"/>
      <c r="O6" s="163"/>
      <c r="P6" s="164"/>
      <c r="Q6" s="164"/>
    </row>
    <row r="7" spans="1:17" ht="16.5" customHeight="1" x14ac:dyDescent="0.2">
      <c r="A7" s="45">
        <f t="shared" si="0"/>
        <v>6</v>
      </c>
      <c r="B7" s="45">
        <f t="shared" si="1"/>
        <v>6</v>
      </c>
      <c r="C7" s="44" t="s">
        <v>225</v>
      </c>
      <c r="D7" s="103">
        <v>9.3749999999999997E-3</v>
      </c>
      <c r="E7" s="103">
        <f t="shared" si="2"/>
        <v>3.6574074074074078E-3</v>
      </c>
      <c r="F7" s="103">
        <v>9.5138888888888894E-3</v>
      </c>
      <c r="G7" s="103">
        <f t="shared" si="3"/>
        <v>1.3171296296296297E-2</v>
      </c>
      <c r="H7" s="134">
        <f t="shared" si="4"/>
        <v>1.3888888888888978E-4</v>
      </c>
      <c r="I7" s="65">
        <f t="shared" si="5"/>
        <v>73.680000000000007</v>
      </c>
      <c r="L7" s="76"/>
      <c r="O7" s="163"/>
      <c r="P7" s="164"/>
      <c r="Q7" s="164"/>
    </row>
    <row r="8" spans="1:17" ht="16.5" customHeight="1" x14ac:dyDescent="0.2">
      <c r="A8" s="45">
        <f t="shared" si="0"/>
        <v>7</v>
      </c>
      <c r="B8" s="45">
        <f t="shared" si="1"/>
        <v>2</v>
      </c>
      <c r="C8" s="44" t="s">
        <v>251</v>
      </c>
      <c r="D8" s="103">
        <v>8.9120370370370378E-3</v>
      </c>
      <c r="E8" s="103">
        <f t="shared" si="2"/>
        <v>4.1203703703703697E-3</v>
      </c>
      <c r="F8" s="103">
        <v>9.0972222222222218E-3</v>
      </c>
      <c r="G8" s="103">
        <v>1.3217592592592593E-2</v>
      </c>
      <c r="H8" s="134">
        <f t="shared" si="4"/>
        <v>1.8518518518518406E-4</v>
      </c>
      <c r="I8" s="65">
        <f t="shared" si="5"/>
        <v>68.42</v>
      </c>
      <c r="L8" s="76"/>
      <c r="O8" s="163"/>
      <c r="P8" s="164"/>
      <c r="Q8" s="164"/>
    </row>
    <row r="9" spans="1:17" ht="16.5" customHeight="1" x14ac:dyDescent="0.2">
      <c r="A9" s="45">
        <f t="shared" si="0"/>
        <v>7</v>
      </c>
      <c r="B9" s="45">
        <f t="shared" si="1"/>
        <v>3</v>
      </c>
      <c r="C9" s="44" t="s">
        <v>222</v>
      </c>
      <c r="D9" s="103">
        <v>8.9699074074074073E-3</v>
      </c>
      <c r="E9" s="103">
        <f t="shared" si="2"/>
        <v>4.0625000000000001E-3</v>
      </c>
      <c r="F9" s="103">
        <v>9.1550925925925931E-3</v>
      </c>
      <c r="G9" s="103">
        <v>1.3217592592592593E-2</v>
      </c>
      <c r="H9" s="134">
        <f t="shared" si="4"/>
        <v>1.851851851851858E-4</v>
      </c>
      <c r="I9" s="65">
        <f t="shared" si="5"/>
        <v>68.42</v>
      </c>
      <c r="L9" s="76"/>
      <c r="O9" s="163"/>
      <c r="P9" s="164"/>
      <c r="Q9" s="164"/>
    </row>
    <row r="10" spans="1:17" ht="16.5" customHeight="1" x14ac:dyDescent="0.2">
      <c r="A10" s="45">
        <f t="shared" si="0"/>
        <v>9</v>
      </c>
      <c r="B10" s="45">
        <f t="shared" si="1"/>
        <v>4</v>
      </c>
      <c r="C10" s="44" t="s">
        <v>211</v>
      </c>
      <c r="D10" s="103">
        <v>9.0277777777777787E-3</v>
      </c>
      <c r="E10" s="103">
        <f t="shared" si="2"/>
        <v>4.0046296296296288E-3</v>
      </c>
      <c r="F10" s="103">
        <v>9.2361111111111116E-3</v>
      </c>
      <c r="G10" s="103">
        <v>1.324074074074074E-2</v>
      </c>
      <c r="H10" s="134">
        <f t="shared" si="4"/>
        <v>2.0833333333333294E-4</v>
      </c>
      <c r="I10" s="65">
        <f t="shared" si="5"/>
        <v>57.89</v>
      </c>
      <c r="L10" s="76"/>
      <c r="O10" s="163"/>
      <c r="P10" s="164"/>
      <c r="Q10" s="164"/>
    </row>
    <row r="11" spans="1:17" ht="16.5" customHeight="1" x14ac:dyDescent="0.2">
      <c r="A11" s="45">
        <f t="shared" si="0"/>
        <v>9</v>
      </c>
      <c r="B11" s="45">
        <f t="shared" si="1"/>
        <v>1</v>
      </c>
      <c r="C11" s="44" t="s">
        <v>206</v>
      </c>
      <c r="D11" s="103">
        <v>8.3333333333333332E-3</v>
      </c>
      <c r="E11" s="103">
        <f t="shared" si="2"/>
        <v>4.6990740740740743E-3</v>
      </c>
      <c r="F11" s="103">
        <v>8.5416666666666679E-3</v>
      </c>
      <c r="G11" s="103">
        <v>1.324074074074074E-2</v>
      </c>
      <c r="H11" s="134">
        <f t="shared" si="4"/>
        <v>2.0833333333333467E-4</v>
      </c>
      <c r="I11" s="65">
        <f t="shared" si="5"/>
        <v>57.89</v>
      </c>
      <c r="L11" s="76"/>
      <c r="O11" s="163"/>
      <c r="P11" s="164"/>
      <c r="Q11" s="164"/>
    </row>
    <row r="12" spans="1:17" ht="16.5" customHeight="1" x14ac:dyDescent="0.2">
      <c r="A12" s="45">
        <f t="shared" si="0"/>
        <v>11</v>
      </c>
      <c r="B12" s="45">
        <f t="shared" si="1"/>
        <v>7</v>
      </c>
      <c r="C12" s="44" t="s">
        <v>262</v>
      </c>
      <c r="D12" s="103">
        <v>9.6643518518518511E-3</v>
      </c>
      <c r="E12" s="103">
        <f t="shared" si="2"/>
        <v>3.3680555555555564E-3</v>
      </c>
      <c r="F12" s="103">
        <v>9.8958333333333329E-3</v>
      </c>
      <c r="G12" s="103">
        <f t="shared" ref="G12:G20" si="6">E12+F12</f>
        <v>1.3263888888888889E-2</v>
      </c>
      <c r="H12" s="134">
        <f t="shared" si="4"/>
        <v>2.3148148148148182E-4</v>
      </c>
      <c r="I12" s="65">
        <f t="shared" si="5"/>
        <v>47.37</v>
      </c>
      <c r="L12" s="76"/>
      <c r="O12" s="163"/>
      <c r="P12" s="164"/>
      <c r="Q12" s="164"/>
    </row>
    <row r="13" spans="1:17" ht="16.5" customHeight="1" x14ac:dyDescent="0.2">
      <c r="A13" s="45">
        <f t="shared" si="0"/>
        <v>11</v>
      </c>
      <c r="B13" s="45">
        <f t="shared" si="1"/>
        <v>14</v>
      </c>
      <c r="C13" s="44" t="s">
        <v>267</v>
      </c>
      <c r="D13" s="103">
        <v>1.0243055555555556E-2</v>
      </c>
      <c r="E13" s="103">
        <f t="shared" si="2"/>
        <v>2.7893518518518519E-3</v>
      </c>
      <c r="F13" s="103">
        <v>1.0474537037037037E-2</v>
      </c>
      <c r="G13" s="103">
        <f t="shared" si="6"/>
        <v>1.3263888888888889E-2</v>
      </c>
      <c r="H13" s="103">
        <f t="shared" si="4"/>
        <v>2.3148148148148182E-4</v>
      </c>
      <c r="I13" s="65">
        <f t="shared" si="5"/>
        <v>47.37</v>
      </c>
      <c r="L13" s="76"/>
      <c r="O13" s="163"/>
      <c r="P13" s="164"/>
      <c r="Q13" s="164"/>
    </row>
    <row r="14" spans="1:17" ht="16.5" customHeight="1" x14ac:dyDescent="0.2">
      <c r="A14" s="45">
        <f t="shared" si="0"/>
        <v>13</v>
      </c>
      <c r="B14" s="45">
        <f t="shared" si="1"/>
        <v>9</v>
      </c>
      <c r="C14" s="44" t="s">
        <v>205</v>
      </c>
      <c r="D14" s="103">
        <v>9.6643518518518511E-3</v>
      </c>
      <c r="E14" s="103">
        <f t="shared" si="2"/>
        <v>3.3680555555555564E-3</v>
      </c>
      <c r="F14" s="103">
        <v>9.9305555555555553E-3</v>
      </c>
      <c r="G14" s="103">
        <f t="shared" si="6"/>
        <v>1.3298611111111112E-2</v>
      </c>
      <c r="H14" s="103">
        <f t="shared" si="4"/>
        <v>2.6620370370370426E-4</v>
      </c>
      <c r="I14" s="65">
        <f t="shared" si="5"/>
        <v>36.840000000000003</v>
      </c>
      <c r="L14" s="76"/>
      <c r="O14" s="163"/>
      <c r="P14" s="164"/>
      <c r="Q14" s="164"/>
    </row>
    <row r="15" spans="1:17" ht="16.5" customHeight="1" x14ac:dyDescent="0.2">
      <c r="A15" s="45">
        <f t="shared" si="0"/>
        <v>14</v>
      </c>
      <c r="B15" s="45">
        <f t="shared" si="1"/>
        <v>15</v>
      </c>
      <c r="C15" s="44" t="s">
        <v>210</v>
      </c>
      <c r="D15" s="103">
        <v>1.0300925925925927E-2</v>
      </c>
      <c r="E15" s="103">
        <f t="shared" si="2"/>
        <v>2.7314814814814806E-3</v>
      </c>
      <c r="F15" s="103">
        <v>1.0590277777777777E-2</v>
      </c>
      <c r="G15" s="103">
        <f t="shared" si="6"/>
        <v>1.3321759259259257E-2</v>
      </c>
      <c r="H15" s="103">
        <f t="shared" si="4"/>
        <v>2.8935185185184967E-4</v>
      </c>
      <c r="I15" s="65">
        <f t="shared" si="5"/>
        <v>31.58</v>
      </c>
      <c r="L15" s="76"/>
      <c r="O15" s="163"/>
      <c r="P15" s="164"/>
      <c r="Q15" s="164"/>
    </row>
    <row r="16" spans="1:17" ht="16.5" customHeight="1" x14ac:dyDescent="0.2">
      <c r="A16" s="45">
        <f t="shared" si="0"/>
        <v>15</v>
      </c>
      <c r="B16" s="45">
        <f t="shared" si="1"/>
        <v>5</v>
      </c>
      <c r="C16" s="44" t="s">
        <v>208</v>
      </c>
      <c r="D16" s="103">
        <v>9.1435185185185178E-3</v>
      </c>
      <c r="E16" s="103">
        <f t="shared" si="2"/>
        <v>3.8888888888888896E-3</v>
      </c>
      <c r="F16" s="103">
        <v>9.4675925925925917E-3</v>
      </c>
      <c r="G16" s="103">
        <f t="shared" si="6"/>
        <v>1.3356481481481481E-2</v>
      </c>
      <c r="H16" s="103">
        <f t="shared" si="4"/>
        <v>3.2407407407407385E-4</v>
      </c>
      <c r="I16" s="65">
        <f t="shared" si="5"/>
        <v>26.32</v>
      </c>
      <c r="L16" s="76"/>
      <c r="O16" s="163"/>
      <c r="P16" s="164"/>
      <c r="Q16" s="164"/>
    </row>
    <row r="17" spans="1:17" ht="16.5" customHeight="1" x14ac:dyDescent="0.2">
      <c r="A17" s="45">
        <f t="shared" si="0"/>
        <v>16</v>
      </c>
      <c r="B17" s="45">
        <f t="shared" si="1"/>
        <v>10</v>
      </c>
      <c r="C17" s="44" t="s">
        <v>226</v>
      </c>
      <c r="D17" s="103">
        <v>9.432870370370371E-3</v>
      </c>
      <c r="E17" s="103">
        <f t="shared" si="2"/>
        <v>3.5995370370370365E-3</v>
      </c>
      <c r="F17" s="103">
        <v>9.9421296296296289E-3</v>
      </c>
      <c r="G17" s="103">
        <f t="shared" si="6"/>
        <v>1.3541666666666665E-2</v>
      </c>
      <c r="H17" s="103">
        <f t="shared" si="4"/>
        <v>5.0925925925925791E-4</v>
      </c>
      <c r="I17" s="65">
        <f t="shared" si="5"/>
        <v>21.05</v>
      </c>
      <c r="L17" s="76"/>
      <c r="O17" s="163"/>
      <c r="P17" s="164"/>
      <c r="Q17" s="164"/>
    </row>
    <row r="18" spans="1:17" ht="16.5" customHeight="1" x14ac:dyDescent="0.2">
      <c r="A18" s="45">
        <f t="shared" si="0"/>
        <v>17</v>
      </c>
      <c r="B18" s="45">
        <f t="shared" si="1"/>
        <v>19</v>
      </c>
      <c r="C18" s="44" t="s">
        <v>272</v>
      </c>
      <c r="D18" s="103">
        <v>1.2499999999999999E-2</v>
      </c>
      <c r="E18" s="103">
        <f t="shared" si="2"/>
        <v>5.3240740740740852E-4</v>
      </c>
      <c r="F18" s="103">
        <v>1.3032407407407407E-2</v>
      </c>
      <c r="G18" s="103">
        <f t="shared" si="6"/>
        <v>1.3564814814814816E-2</v>
      </c>
      <c r="H18" s="103">
        <f t="shared" si="4"/>
        <v>5.3240740740740852E-4</v>
      </c>
      <c r="I18" s="65">
        <f t="shared" si="5"/>
        <v>15.79</v>
      </c>
      <c r="L18" s="76"/>
      <c r="O18" s="163"/>
      <c r="P18" s="164"/>
      <c r="Q18" s="164"/>
    </row>
    <row r="19" spans="1:17" ht="16.5" customHeight="1" x14ac:dyDescent="0.2">
      <c r="A19" s="45">
        <f t="shared" si="0"/>
        <v>18</v>
      </c>
      <c r="B19" s="45">
        <f t="shared" si="1"/>
        <v>11</v>
      </c>
      <c r="C19" s="44" t="s">
        <v>289</v>
      </c>
      <c r="D19" s="103">
        <v>9.6064814814814815E-3</v>
      </c>
      <c r="E19" s="103">
        <f t="shared" si="2"/>
        <v>3.425925925925926E-3</v>
      </c>
      <c r="F19" s="103">
        <v>1.0231481481481482E-2</v>
      </c>
      <c r="G19" s="103">
        <f t="shared" si="6"/>
        <v>1.3657407407407408E-2</v>
      </c>
      <c r="H19" s="103">
        <f t="shared" si="4"/>
        <v>6.2500000000000056E-4</v>
      </c>
      <c r="I19" s="65">
        <f t="shared" si="5"/>
        <v>10.53</v>
      </c>
      <c r="L19" s="76"/>
      <c r="O19" s="163"/>
      <c r="P19" s="164"/>
      <c r="Q19" s="164"/>
    </row>
    <row r="20" spans="1:17" ht="16.5" customHeight="1" x14ac:dyDescent="0.2">
      <c r="A20" s="45">
        <f t="shared" si="0"/>
        <v>19</v>
      </c>
      <c r="B20" s="45">
        <f t="shared" si="1"/>
        <v>18</v>
      </c>
      <c r="C20" s="44" t="s">
        <v>402</v>
      </c>
      <c r="D20" s="103">
        <v>1.087962962962963E-2</v>
      </c>
      <c r="E20" s="103">
        <f t="shared" si="2"/>
        <v>2.1527777777777778E-3</v>
      </c>
      <c r="F20" s="103">
        <v>1.1608796296296296E-2</v>
      </c>
      <c r="G20" s="103">
        <f t="shared" si="6"/>
        <v>1.3761574074074074E-2</v>
      </c>
      <c r="H20" s="103">
        <f t="shared" si="4"/>
        <v>7.2916666666666616E-4</v>
      </c>
      <c r="I20" s="65">
        <f t="shared" si="5"/>
        <v>5.26</v>
      </c>
      <c r="L20" s="76"/>
      <c r="O20" s="163"/>
      <c r="P20" s="164"/>
      <c r="Q20" s="164"/>
    </row>
    <row r="22" spans="1:17" x14ac:dyDescent="0.2">
      <c r="A22" s="45" t="s">
        <v>27</v>
      </c>
      <c r="B22" s="66">
        <v>19</v>
      </c>
    </row>
    <row r="24" spans="1:17" x14ac:dyDescent="0.2">
      <c r="A24" s="45" t="s">
        <v>16</v>
      </c>
      <c r="B24" s="45">
        <v>1</v>
      </c>
      <c r="C24" s="44" t="s">
        <v>214</v>
      </c>
      <c r="D24" s="146" t="s">
        <v>403</v>
      </c>
      <c r="I24" s="45">
        <v>0</v>
      </c>
    </row>
    <row r="25" spans="1:17" x14ac:dyDescent="0.2">
      <c r="B25" s="45">
        <v>2</v>
      </c>
      <c r="C25" s="44" t="s">
        <v>273</v>
      </c>
      <c r="D25" s="146" t="s">
        <v>315</v>
      </c>
      <c r="I25" s="45">
        <v>0</v>
      </c>
    </row>
    <row r="26" spans="1:17" x14ac:dyDescent="0.2">
      <c r="B26" s="45">
        <v>3</v>
      </c>
      <c r="C26" s="44"/>
      <c r="I26" s="45">
        <f t="shared" ref="I26" si="7">ROUND(100-((100/$B$22)*(ROUNDUP($B$22*0.4,0)-1)),2)</f>
        <v>63.16</v>
      </c>
    </row>
    <row r="28" spans="1:17" ht="18" customHeight="1" x14ac:dyDescent="0.2">
      <c r="H28" s="71" t="s">
        <v>30</v>
      </c>
      <c r="I28" s="65">
        <f>SUM(I2:I20)</f>
        <v>1015.7799999999999</v>
      </c>
    </row>
  </sheetData>
  <sheetProtection algorithmName="SHA-512" hashValue="JR4FNOIP4jIF4Oo/nlJMZbHZRmIUa+ZGl7UL8VLoz4o32L//BLyyWnGbt7c0yOf+zN3VAR+Td8/LqUhQEGAAog==" saltValue="P+SRrWybyCl2xQ9l/+qYRA==" spinCount="100000" sheet="1" objects="1" scenarios="1"/>
  <sortState xmlns:xlrd2="http://schemas.microsoft.com/office/spreadsheetml/2017/richdata2" ref="A2:I20">
    <sortCondition ref="A2:A20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45"/>
  <sheetViews>
    <sheetView zoomScale="85" zoomScaleNormal="85" workbookViewId="0"/>
  </sheetViews>
  <sheetFormatPr defaultRowHeight="12.75" x14ac:dyDescent="0.2"/>
  <cols>
    <col min="1" max="1" width="11.28515625" customWidth="1"/>
    <col min="2" max="2" width="26.7109375" customWidth="1"/>
    <col min="3" max="3" width="10.28515625" bestFit="1" customWidth="1"/>
    <col min="4" max="4" width="15.85546875" customWidth="1"/>
    <col min="5" max="5" width="11.28515625" customWidth="1"/>
    <col min="6" max="8" width="11.140625" customWidth="1"/>
    <col min="9" max="9" width="7.7109375" customWidth="1"/>
    <col min="11" max="13" width="9.42578125" customWidth="1"/>
    <col min="14" max="14" width="10.28515625" bestFit="1" customWidth="1"/>
    <col min="15" max="15" width="9.42578125" customWidth="1"/>
    <col min="16" max="16" width="17.42578125" bestFit="1" customWidth="1"/>
    <col min="17" max="60" width="9.42578125" customWidth="1"/>
  </cols>
  <sheetData>
    <row r="1" spans="1:23" ht="37.5" customHeight="1" x14ac:dyDescent="0.2">
      <c r="A1" s="42" t="s">
        <v>18</v>
      </c>
      <c r="B1" s="63" t="s">
        <v>8</v>
      </c>
      <c r="C1" s="63" t="s">
        <v>3</v>
      </c>
      <c r="D1" s="63" t="s">
        <v>408</v>
      </c>
      <c r="E1" s="41" t="s">
        <v>441</v>
      </c>
      <c r="F1" s="41" t="s">
        <v>387</v>
      </c>
      <c r="G1" s="141" t="s">
        <v>388</v>
      </c>
      <c r="H1" s="42" t="s">
        <v>10</v>
      </c>
    </row>
    <row r="2" spans="1:23" ht="17.25" customHeight="1" x14ac:dyDescent="0.2">
      <c r="A2" s="45">
        <v>1</v>
      </c>
      <c r="B2" s="75" t="s">
        <v>448</v>
      </c>
      <c r="C2" s="167">
        <v>43015</v>
      </c>
      <c r="D2" s="75" t="s">
        <v>440</v>
      </c>
      <c r="E2" s="151" t="s">
        <v>412</v>
      </c>
      <c r="F2" s="103">
        <v>1.2152777777777778E-2</v>
      </c>
      <c r="G2" s="162">
        <v>0.87809999999999999</v>
      </c>
      <c r="H2" s="65">
        <f t="shared" ref="H2:H42" si="0">ROUND(100-((100/$B$44)*(A2-1)),2)</f>
        <v>100</v>
      </c>
      <c r="J2" s="132"/>
      <c r="L2" s="132"/>
      <c r="W2" s="76"/>
    </row>
    <row r="3" spans="1:23" ht="17.25" customHeight="1" x14ac:dyDescent="0.2">
      <c r="A3" s="45">
        <v>2</v>
      </c>
      <c r="B3" s="44" t="s">
        <v>421</v>
      </c>
      <c r="C3" s="167">
        <v>43001</v>
      </c>
      <c r="D3" s="44" t="s">
        <v>442</v>
      </c>
      <c r="E3" s="151" t="s">
        <v>412</v>
      </c>
      <c r="F3" s="103">
        <v>1.269675925925926E-2</v>
      </c>
      <c r="G3" s="162">
        <v>0.85509999999999997</v>
      </c>
      <c r="H3" s="65">
        <f t="shared" si="0"/>
        <v>97.56</v>
      </c>
      <c r="J3" s="132"/>
      <c r="L3" s="132"/>
      <c r="W3" s="76"/>
    </row>
    <row r="4" spans="1:23" ht="17.25" customHeight="1" x14ac:dyDescent="0.2">
      <c r="A4" s="45">
        <v>3</v>
      </c>
      <c r="B4" s="75" t="s">
        <v>458</v>
      </c>
      <c r="C4" s="167">
        <v>43022</v>
      </c>
      <c r="D4" s="75" t="s">
        <v>432</v>
      </c>
      <c r="E4" s="151" t="s">
        <v>459</v>
      </c>
      <c r="F4" s="103">
        <v>1.2199074074074072E-2</v>
      </c>
      <c r="G4" s="162">
        <v>0.8397</v>
      </c>
      <c r="H4" s="65">
        <f t="shared" si="0"/>
        <v>95.12</v>
      </c>
      <c r="J4" s="132"/>
      <c r="L4" s="132"/>
      <c r="W4" s="76"/>
    </row>
    <row r="5" spans="1:23" ht="17.25" customHeight="1" x14ac:dyDescent="0.2">
      <c r="A5" s="45">
        <v>4</v>
      </c>
      <c r="B5" s="75" t="s">
        <v>452</v>
      </c>
      <c r="C5" s="167">
        <v>43015</v>
      </c>
      <c r="D5" s="75" t="s">
        <v>440</v>
      </c>
      <c r="E5" s="151" t="s">
        <v>453</v>
      </c>
      <c r="F5" s="103">
        <v>1.3622685185185184E-2</v>
      </c>
      <c r="G5" s="162">
        <v>0.82579999999999998</v>
      </c>
      <c r="H5" s="65">
        <f t="shared" si="0"/>
        <v>92.68</v>
      </c>
      <c r="J5" s="132"/>
      <c r="L5" s="132"/>
      <c r="W5" s="76"/>
    </row>
    <row r="6" spans="1:23" ht="17.25" customHeight="1" x14ac:dyDescent="0.2">
      <c r="A6" s="45">
        <v>5</v>
      </c>
      <c r="B6" s="73" t="s">
        <v>419</v>
      </c>
      <c r="C6" s="168">
        <v>43001</v>
      </c>
      <c r="D6" s="73" t="s">
        <v>433</v>
      </c>
      <c r="E6" s="45" t="s">
        <v>411</v>
      </c>
      <c r="F6" s="103">
        <v>1.252314814814815E-2</v>
      </c>
      <c r="G6" s="162">
        <v>0.82440000000000002</v>
      </c>
      <c r="H6" s="65">
        <f t="shared" si="0"/>
        <v>90.24</v>
      </c>
      <c r="J6" s="132"/>
      <c r="L6" s="132"/>
      <c r="W6" s="76"/>
    </row>
    <row r="7" spans="1:23" ht="17.25" customHeight="1" x14ac:dyDescent="0.2">
      <c r="A7" s="45">
        <v>6</v>
      </c>
      <c r="B7" s="75" t="s">
        <v>456</v>
      </c>
      <c r="C7" s="167">
        <v>43015</v>
      </c>
      <c r="D7" s="75" t="s">
        <v>436</v>
      </c>
      <c r="E7" s="151" t="s">
        <v>457</v>
      </c>
      <c r="F7" s="103">
        <v>1.2962962962962963E-2</v>
      </c>
      <c r="G7" s="162">
        <v>0.81430000000000002</v>
      </c>
      <c r="H7" s="65">
        <f t="shared" si="0"/>
        <v>87.8</v>
      </c>
      <c r="J7" s="132"/>
      <c r="L7" s="132"/>
      <c r="W7" s="76"/>
    </row>
    <row r="8" spans="1:23" ht="17.25" customHeight="1" x14ac:dyDescent="0.2">
      <c r="A8" s="45">
        <v>7</v>
      </c>
      <c r="B8" s="75" t="s">
        <v>447</v>
      </c>
      <c r="C8" s="167">
        <v>43015</v>
      </c>
      <c r="D8" s="75" t="s">
        <v>440</v>
      </c>
      <c r="E8" s="151" t="s">
        <v>409</v>
      </c>
      <c r="F8" s="103">
        <v>1.2141203703703704E-2</v>
      </c>
      <c r="G8" s="162">
        <v>0.79890000000000005</v>
      </c>
      <c r="H8" s="65">
        <f t="shared" si="0"/>
        <v>85.37</v>
      </c>
      <c r="J8" s="132"/>
      <c r="L8" s="132"/>
      <c r="W8" s="76"/>
    </row>
    <row r="9" spans="1:23" ht="17.25" customHeight="1" x14ac:dyDescent="0.2">
      <c r="A9" s="45">
        <v>8</v>
      </c>
      <c r="B9" s="75" t="s">
        <v>422</v>
      </c>
      <c r="C9" s="167">
        <v>43001</v>
      </c>
      <c r="D9" s="75" t="s">
        <v>434</v>
      </c>
      <c r="E9" s="151" t="s">
        <v>412</v>
      </c>
      <c r="F9" s="103">
        <v>1.3530092592592594E-2</v>
      </c>
      <c r="G9" s="162">
        <v>0.78869999999999996</v>
      </c>
      <c r="H9" s="65">
        <f t="shared" si="0"/>
        <v>82.93</v>
      </c>
      <c r="J9" s="132"/>
      <c r="L9" s="132"/>
      <c r="W9" s="76"/>
    </row>
    <row r="10" spans="1:23" ht="17.25" customHeight="1" x14ac:dyDescent="0.2">
      <c r="A10" s="45">
        <v>9</v>
      </c>
      <c r="B10" s="75" t="s">
        <v>466</v>
      </c>
      <c r="C10" s="167">
        <v>43008</v>
      </c>
      <c r="D10" s="75" t="s">
        <v>436</v>
      </c>
      <c r="E10" s="151" t="s">
        <v>409</v>
      </c>
      <c r="F10" s="103">
        <v>1.2048611111111112E-2</v>
      </c>
      <c r="G10" s="162">
        <v>0.78669999999999995</v>
      </c>
      <c r="H10" s="65">
        <f t="shared" si="0"/>
        <v>80.489999999999995</v>
      </c>
      <c r="J10" s="132"/>
      <c r="L10" s="132"/>
      <c r="W10" s="76"/>
    </row>
    <row r="11" spans="1:23" ht="17.25" customHeight="1" x14ac:dyDescent="0.2">
      <c r="A11" s="45">
        <v>10</v>
      </c>
      <c r="B11" s="75" t="s">
        <v>449</v>
      </c>
      <c r="C11" s="167">
        <v>43015</v>
      </c>
      <c r="D11" s="75" t="s">
        <v>440</v>
      </c>
      <c r="E11" s="151" t="s">
        <v>410</v>
      </c>
      <c r="F11" s="103">
        <v>1.2719907407407407E-2</v>
      </c>
      <c r="G11" s="162">
        <v>0.78620000000000001</v>
      </c>
      <c r="H11" s="65">
        <f t="shared" si="0"/>
        <v>78.05</v>
      </c>
      <c r="J11" s="132"/>
      <c r="L11" s="132"/>
      <c r="W11" s="76"/>
    </row>
    <row r="12" spans="1:23" ht="17.25" customHeight="1" x14ac:dyDescent="0.2">
      <c r="A12" s="45">
        <v>11</v>
      </c>
      <c r="B12" s="75" t="s">
        <v>423</v>
      </c>
      <c r="C12" s="167">
        <v>43015</v>
      </c>
      <c r="D12" s="75" t="s">
        <v>435</v>
      </c>
      <c r="E12" s="151" t="s">
        <v>412</v>
      </c>
      <c r="F12" s="103">
        <v>1.3692129629629629E-2</v>
      </c>
      <c r="G12" s="162">
        <v>0.78610000000000002</v>
      </c>
      <c r="H12" s="65">
        <f t="shared" si="0"/>
        <v>75.61</v>
      </c>
      <c r="J12" s="132"/>
      <c r="L12" s="132"/>
    </row>
    <row r="13" spans="1:23" ht="17.25" customHeight="1" x14ac:dyDescent="0.2">
      <c r="A13" s="45">
        <v>12</v>
      </c>
      <c r="B13" s="75" t="s">
        <v>482</v>
      </c>
      <c r="C13" s="167">
        <v>43008</v>
      </c>
      <c r="D13" s="75" t="s">
        <v>478</v>
      </c>
      <c r="E13" s="151" t="s">
        <v>475</v>
      </c>
      <c r="F13" s="103">
        <v>1.4606481481481482E-2</v>
      </c>
      <c r="G13" s="162">
        <v>0.77580000000000005</v>
      </c>
      <c r="H13" s="65">
        <f t="shared" si="0"/>
        <v>73.17</v>
      </c>
      <c r="J13" s="132"/>
      <c r="L13" s="132"/>
    </row>
    <row r="14" spans="1:23" ht="17.25" customHeight="1" x14ac:dyDescent="0.2">
      <c r="A14" s="45">
        <v>13</v>
      </c>
      <c r="B14" s="75" t="s">
        <v>468</v>
      </c>
      <c r="C14" s="167">
        <v>43015</v>
      </c>
      <c r="D14" s="75" t="s">
        <v>469</v>
      </c>
      <c r="E14" s="151" t="s">
        <v>410</v>
      </c>
      <c r="F14" s="103">
        <v>1.2916666666666667E-2</v>
      </c>
      <c r="G14" s="162">
        <v>0.77510000000000001</v>
      </c>
      <c r="H14" s="65">
        <f t="shared" si="0"/>
        <v>70.73</v>
      </c>
      <c r="J14" s="132"/>
      <c r="L14" s="132"/>
      <c r="M14" s="148"/>
      <c r="N14" s="180"/>
      <c r="O14" s="13"/>
      <c r="S14" s="132"/>
    </row>
    <row r="15" spans="1:23" ht="17.25" customHeight="1" x14ac:dyDescent="0.2">
      <c r="A15" s="45">
        <v>14</v>
      </c>
      <c r="B15" s="75" t="s">
        <v>464</v>
      </c>
      <c r="C15" s="167">
        <v>43008</v>
      </c>
      <c r="D15" s="75" t="s">
        <v>465</v>
      </c>
      <c r="E15" s="151" t="s">
        <v>410</v>
      </c>
      <c r="F15" s="103">
        <v>1.2824074074074073E-2</v>
      </c>
      <c r="G15" s="162">
        <v>0.77349999999999997</v>
      </c>
      <c r="H15" s="65">
        <f t="shared" si="0"/>
        <v>68.290000000000006</v>
      </c>
      <c r="J15" s="132"/>
      <c r="L15" s="132"/>
      <c r="M15" s="148"/>
      <c r="N15" s="180"/>
      <c r="O15" s="178"/>
      <c r="S15" s="132"/>
    </row>
    <row r="16" spans="1:23" ht="17.25" customHeight="1" x14ac:dyDescent="0.2">
      <c r="A16" s="45">
        <v>15</v>
      </c>
      <c r="B16" s="75" t="s">
        <v>420</v>
      </c>
      <c r="C16" s="167">
        <v>43008</v>
      </c>
      <c r="D16" s="75" t="s">
        <v>442</v>
      </c>
      <c r="E16" s="151" t="s">
        <v>411</v>
      </c>
      <c r="F16" s="103">
        <v>1.3356481481481483E-2</v>
      </c>
      <c r="G16" s="162">
        <v>0.77300000000000002</v>
      </c>
      <c r="H16" s="65">
        <f t="shared" si="0"/>
        <v>65.849999999999994</v>
      </c>
      <c r="J16" s="132"/>
      <c r="L16" s="132"/>
      <c r="M16" s="148"/>
      <c r="N16" s="180"/>
      <c r="S16" s="149"/>
    </row>
    <row r="17" spans="1:19" ht="17.25" customHeight="1" x14ac:dyDescent="0.2">
      <c r="A17" s="45">
        <v>16</v>
      </c>
      <c r="B17" s="74" t="s">
        <v>416</v>
      </c>
      <c r="C17" s="169">
        <v>43015</v>
      </c>
      <c r="D17" s="74" t="s">
        <v>438</v>
      </c>
      <c r="E17" s="170" t="s">
        <v>409</v>
      </c>
      <c r="F17" s="103">
        <v>1.2465277777777777E-2</v>
      </c>
      <c r="G17" s="162">
        <v>0.77159999999999995</v>
      </c>
      <c r="H17" s="65">
        <f t="shared" si="0"/>
        <v>63.41</v>
      </c>
      <c r="J17" s="132"/>
      <c r="L17" s="132"/>
      <c r="M17" s="148"/>
      <c r="N17" s="180"/>
      <c r="S17" s="132"/>
    </row>
    <row r="18" spans="1:19" ht="17.25" customHeight="1" x14ac:dyDescent="0.2">
      <c r="A18" s="45">
        <v>17</v>
      </c>
      <c r="B18" s="75" t="s">
        <v>467</v>
      </c>
      <c r="C18" s="167">
        <v>43008</v>
      </c>
      <c r="D18" s="75" t="s">
        <v>460</v>
      </c>
      <c r="E18" s="151" t="s">
        <v>410</v>
      </c>
      <c r="F18" s="103">
        <v>1.2881944444444446E-2</v>
      </c>
      <c r="G18" s="162">
        <v>0.77</v>
      </c>
      <c r="H18" s="65">
        <f t="shared" si="0"/>
        <v>60.98</v>
      </c>
      <c r="J18" s="132"/>
      <c r="L18" s="132"/>
      <c r="N18" s="180"/>
      <c r="S18" s="149"/>
    </row>
    <row r="19" spans="1:19" ht="17.25" customHeight="1" x14ac:dyDescent="0.2">
      <c r="A19" s="45">
        <v>18</v>
      </c>
      <c r="B19" s="75" t="s">
        <v>450</v>
      </c>
      <c r="C19" s="167">
        <v>43015</v>
      </c>
      <c r="D19" s="75" t="s">
        <v>440</v>
      </c>
      <c r="E19" s="151" t="s">
        <v>410</v>
      </c>
      <c r="F19" s="103">
        <v>1.283564814814815E-2</v>
      </c>
      <c r="G19" s="162">
        <v>0.76739999999999997</v>
      </c>
      <c r="H19" s="65">
        <f t="shared" si="0"/>
        <v>58.54</v>
      </c>
      <c r="J19" s="132"/>
      <c r="L19" s="132"/>
      <c r="N19" s="148"/>
      <c r="S19" s="149"/>
    </row>
    <row r="20" spans="1:19" ht="17.25" customHeight="1" x14ac:dyDescent="0.2">
      <c r="A20" s="45">
        <v>19</v>
      </c>
      <c r="B20" s="75" t="s">
        <v>480</v>
      </c>
      <c r="C20" s="167">
        <v>43015</v>
      </c>
      <c r="D20" s="75" t="s">
        <v>477</v>
      </c>
      <c r="E20" s="151" t="s">
        <v>453</v>
      </c>
      <c r="F20" s="103">
        <v>1.462962962962963E-2</v>
      </c>
      <c r="G20" s="162">
        <v>0.7611</v>
      </c>
      <c r="H20" s="65">
        <f t="shared" si="0"/>
        <v>56.1</v>
      </c>
      <c r="J20" s="132"/>
      <c r="L20" s="132"/>
      <c r="N20" s="180"/>
      <c r="S20" s="132"/>
    </row>
    <row r="21" spans="1:19" ht="17.25" customHeight="1" x14ac:dyDescent="0.2">
      <c r="A21" s="45">
        <v>20</v>
      </c>
      <c r="B21" s="75" t="s">
        <v>428</v>
      </c>
      <c r="C21" s="167">
        <v>43015</v>
      </c>
      <c r="D21" s="75" t="s">
        <v>438</v>
      </c>
      <c r="E21" s="151" t="s">
        <v>414</v>
      </c>
      <c r="F21" s="103">
        <v>1.2453703703703703E-2</v>
      </c>
      <c r="G21" s="162">
        <v>0.75</v>
      </c>
      <c r="H21" s="65">
        <f t="shared" si="0"/>
        <v>53.66</v>
      </c>
      <c r="J21" s="132"/>
      <c r="L21" s="132"/>
      <c r="N21" s="180"/>
      <c r="O21" s="178"/>
      <c r="S21" s="132"/>
    </row>
    <row r="22" spans="1:19" ht="17.25" customHeight="1" x14ac:dyDescent="0.2">
      <c r="A22" s="45">
        <v>21</v>
      </c>
      <c r="B22" s="75" t="s">
        <v>429</v>
      </c>
      <c r="C22" s="167">
        <v>43001</v>
      </c>
      <c r="D22" s="75" t="s">
        <v>438</v>
      </c>
      <c r="E22" s="151" t="s">
        <v>415</v>
      </c>
      <c r="F22" s="103">
        <v>1.7557870370370373E-2</v>
      </c>
      <c r="G22" s="162">
        <v>0.74950000000000006</v>
      </c>
      <c r="H22" s="65">
        <f t="shared" si="0"/>
        <v>51.22</v>
      </c>
      <c r="J22" s="132"/>
      <c r="L22" s="132"/>
      <c r="N22" s="180"/>
      <c r="O22" s="179"/>
      <c r="S22" s="132"/>
    </row>
    <row r="23" spans="1:19" ht="17.25" customHeight="1" x14ac:dyDescent="0.2">
      <c r="A23" s="45">
        <v>22</v>
      </c>
      <c r="B23" s="75" t="s">
        <v>455</v>
      </c>
      <c r="C23" s="167">
        <v>43015</v>
      </c>
      <c r="D23" s="75" t="s">
        <v>433</v>
      </c>
      <c r="E23" s="151" t="s">
        <v>414</v>
      </c>
      <c r="F23" s="103">
        <v>1.255787037037037E-2</v>
      </c>
      <c r="G23" s="162">
        <v>0.74929999999999997</v>
      </c>
      <c r="H23" s="65">
        <f t="shared" si="0"/>
        <v>48.78</v>
      </c>
      <c r="J23" s="132"/>
      <c r="L23" s="132"/>
      <c r="N23" s="148"/>
      <c r="S23" s="132"/>
    </row>
    <row r="24" spans="1:19" ht="17.25" customHeight="1" x14ac:dyDescent="0.2">
      <c r="A24" s="45">
        <v>23</v>
      </c>
      <c r="B24" s="75" t="s">
        <v>417</v>
      </c>
      <c r="C24" s="167">
        <v>43001</v>
      </c>
      <c r="D24" s="75" t="s">
        <v>432</v>
      </c>
      <c r="E24" s="151" t="s">
        <v>410</v>
      </c>
      <c r="F24" s="103">
        <v>1.3287037037037036E-2</v>
      </c>
      <c r="G24" s="162">
        <v>0.74650000000000005</v>
      </c>
      <c r="H24" s="65">
        <f t="shared" si="0"/>
        <v>46.34</v>
      </c>
      <c r="J24" s="132"/>
      <c r="L24" s="132"/>
      <c r="N24" s="148"/>
      <c r="S24" s="132"/>
    </row>
    <row r="25" spans="1:19" ht="17.25" customHeight="1" x14ac:dyDescent="0.2">
      <c r="A25" s="45">
        <v>24</v>
      </c>
      <c r="B25" s="75" t="s">
        <v>463</v>
      </c>
      <c r="C25" s="167">
        <v>43008</v>
      </c>
      <c r="D25" s="75" t="s">
        <v>442</v>
      </c>
      <c r="E25" s="151" t="s">
        <v>409</v>
      </c>
      <c r="F25" s="103">
        <v>1.2847222222222223E-2</v>
      </c>
      <c r="G25" s="162">
        <v>0.73780000000000001</v>
      </c>
      <c r="H25" s="65">
        <f t="shared" si="0"/>
        <v>43.9</v>
      </c>
      <c r="J25" s="132"/>
      <c r="L25" s="132"/>
      <c r="N25" s="148"/>
      <c r="S25" s="149"/>
    </row>
    <row r="26" spans="1:19" ht="17.25" customHeight="1" x14ac:dyDescent="0.2">
      <c r="A26" s="45">
        <v>25</v>
      </c>
      <c r="B26" s="75" t="s">
        <v>431</v>
      </c>
      <c r="C26" s="167">
        <v>43008</v>
      </c>
      <c r="D26" s="75" t="s">
        <v>440</v>
      </c>
      <c r="E26" s="151" t="s">
        <v>454</v>
      </c>
      <c r="F26" s="103">
        <v>1.40625E-2</v>
      </c>
      <c r="G26" s="162">
        <v>0.73250000000000004</v>
      </c>
      <c r="H26" s="65">
        <f t="shared" si="0"/>
        <v>41.46</v>
      </c>
      <c r="J26" s="132"/>
      <c r="L26" s="132"/>
      <c r="N26" s="180"/>
      <c r="O26" s="178"/>
      <c r="Q26" s="166"/>
      <c r="S26" s="132"/>
    </row>
    <row r="27" spans="1:19" ht="17.25" customHeight="1" x14ac:dyDescent="0.2">
      <c r="A27" s="45">
        <v>26</v>
      </c>
      <c r="B27" s="75" t="s">
        <v>472</v>
      </c>
      <c r="C27" s="167">
        <v>43015</v>
      </c>
      <c r="D27" s="75" t="s">
        <v>471</v>
      </c>
      <c r="E27" s="151" t="s">
        <v>409</v>
      </c>
      <c r="F27" s="103">
        <v>1.3263888888888889E-2</v>
      </c>
      <c r="G27" s="162">
        <v>0.72509999999999997</v>
      </c>
      <c r="H27" s="65">
        <f t="shared" si="0"/>
        <v>39.020000000000003</v>
      </c>
      <c r="J27" s="132"/>
      <c r="L27" s="132"/>
      <c r="N27" s="148"/>
      <c r="S27" s="132"/>
    </row>
    <row r="28" spans="1:19" ht="17.25" customHeight="1" x14ac:dyDescent="0.2">
      <c r="A28" s="45">
        <v>27</v>
      </c>
      <c r="B28" s="75" t="s">
        <v>424</v>
      </c>
      <c r="C28" s="167">
        <v>43015</v>
      </c>
      <c r="D28" s="75" t="s">
        <v>436</v>
      </c>
      <c r="E28" s="151" t="s">
        <v>410</v>
      </c>
      <c r="F28" s="103">
        <v>1.3726851851851851E-2</v>
      </c>
      <c r="G28" s="162">
        <v>0.72260000000000002</v>
      </c>
      <c r="H28" s="65">
        <f t="shared" si="0"/>
        <v>36.590000000000003</v>
      </c>
      <c r="J28" s="132"/>
      <c r="L28" s="132"/>
      <c r="N28" s="180"/>
      <c r="O28" s="178"/>
      <c r="S28" s="132"/>
    </row>
    <row r="29" spans="1:19" ht="17.25" customHeight="1" x14ac:dyDescent="0.2">
      <c r="A29" s="45">
        <v>28</v>
      </c>
      <c r="B29" s="75" t="s">
        <v>426</v>
      </c>
      <c r="C29" s="167">
        <v>43008</v>
      </c>
      <c r="D29" s="75" t="s">
        <v>461</v>
      </c>
      <c r="E29" s="151" t="s">
        <v>409</v>
      </c>
      <c r="F29" s="103">
        <v>1.3483796296296298E-2</v>
      </c>
      <c r="G29" s="162">
        <v>0.71930000000000005</v>
      </c>
      <c r="H29" s="65">
        <f t="shared" si="0"/>
        <v>34.15</v>
      </c>
      <c r="J29" s="132"/>
      <c r="L29" s="132"/>
      <c r="N29" s="148"/>
      <c r="S29" s="132"/>
    </row>
    <row r="30" spans="1:19" ht="17.25" customHeight="1" x14ac:dyDescent="0.2">
      <c r="A30" s="45">
        <v>29</v>
      </c>
      <c r="B30" s="75" t="s">
        <v>451</v>
      </c>
      <c r="C30" s="167">
        <v>43015</v>
      </c>
      <c r="D30" s="75" t="s">
        <v>440</v>
      </c>
      <c r="E30" s="151" t="s">
        <v>414</v>
      </c>
      <c r="F30" s="103">
        <v>1.2916666666666667E-2</v>
      </c>
      <c r="G30" s="162">
        <v>0.70879999999999999</v>
      </c>
      <c r="H30" s="65">
        <f t="shared" si="0"/>
        <v>31.71</v>
      </c>
      <c r="J30" s="132"/>
      <c r="L30" s="132"/>
      <c r="N30" s="148"/>
      <c r="O30" s="179"/>
      <c r="S30" s="132"/>
    </row>
    <row r="31" spans="1:19" ht="17.25" customHeight="1" x14ac:dyDescent="0.2">
      <c r="A31" s="45">
        <v>30</v>
      </c>
      <c r="B31" s="75" t="s">
        <v>470</v>
      </c>
      <c r="C31" s="167">
        <v>43015</v>
      </c>
      <c r="D31" s="75" t="s">
        <v>437</v>
      </c>
      <c r="E31" s="151" t="s">
        <v>414</v>
      </c>
      <c r="F31" s="103">
        <v>1.3101851851851852E-2</v>
      </c>
      <c r="G31" s="162">
        <v>0.69879999999999998</v>
      </c>
      <c r="H31" s="65">
        <f t="shared" si="0"/>
        <v>29.27</v>
      </c>
      <c r="J31" s="132"/>
      <c r="L31" s="132"/>
      <c r="N31" s="180"/>
      <c r="O31" s="179"/>
      <c r="Q31" s="166"/>
      <c r="S31" s="132"/>
    </row>
    <row r="32" spans="1:19" ht="17.25" customHeight="1" x14ac:dyDescent="0.2">
      <c r="A32" s="45">
        <v>31</v>
      </c>
      <c r="B32" s="75" t="s">
        <v>473</v>
      </c>
      <c r="C32" s="167">
        <v>43015</v>
      </c>
      <c r="D32" s="75" t="s">
        <v>471</v>
      </c>
      <c r="E32" s="151" t="s">
        <v>414</v>
      </c>
      <c r="F32" s="103">
        <v>1.3402777777777777E-2</v>
      </c>
      <c r="G32" s="162">
        <v>0.68740000000000001</v>
      </c>
      <c r="H32" s="65">
        <f t="shared" si="0"/>
        <v>26.83</v>
      </c>
      <c r="J32" s="132"/>
      <c r="L32" s="132"/>
      <c r="N32" s="180"/>
      <c r="O32" s="13"/>
      <c r="S32" s="132"/>
    </row>
    <row r="33" spans="1:19" ht="16.5" customHeight="1" x14ac:dyDescent="0.2">
      <c r="A33" s="45">
        <v>32</v>
      </c>
      <c r="B33" s="75" t="s">
        <v>485</v>
      </c>
      <c r="C33" s="167">
        <v>43022</v>
      </c>
      <c r="D33" s="75" t="s">
        <v>432</v>
      </c>
      <c r="E33" s="151" t="s">
        <v>410</v>
      </c>
      <c r="F33" s="103">
        <v>1.7997685185185186E-2</v>
      </c>
      <c r="G33" s="162">
        <v>0.68289999999999995</v>
      </c>
      <c r="H33" s="65">
        <f t="shared" si="0"/>
        <v>24.39</v>
      </c>
      <c r="J33" s="132"/>
      <c r="L33" s="132"/>
      <c r="N33" s="180"/>
      <c r="O33" s="178"/>
      <c r="Q33" s="166"/>
      <c r="S33" s="132"/>
    </row>
    <row r="34" spans="1:19" ht="17.25" customHeight="1" x14ac:dyDescent="0.2">
      <c r="A34" s="45">
        <v>33</v>
      </c>
      <c r="B34" s="75" t="s">
        <v>479</v>
      </c>
      <c r="C34" s="167">
        <v>43022</v>
      </c>
      <c r="D34" s="75" t="s">
        <v>432</v>
      </c>
      <c r="E34" s="151" t="s">
        <v>410</v>
      </c>
      <c r="F34" s="103">
        <v>1.4918981481481483E-2</v>
      </c>
      <c r="G34" s="162">
        <v>0.68110000000000004</v>
      </c>
      <c r="H34" s="65">
        <f t="shared" si="0"/>
        <v>21.95</v>
      </c>
      <c r="J34" s="132"/>
      <c r="L34" s="132"/>
      <c r="N34" s="180"/>
      <c r="O34" s="178"/>
      <c r="S34" s="132"/>
    </row>
    <row r="35" spans="1:19" ht="17.25" customHeight="1" x14ac:dyDescent="0.2">
      <c r="A35" s="45">
        <v>34</v>
      </c>
      <c r="B35" s="75" t="s">
        <v>427</v>
      </c>
      <c r="C35" s="167">
        <v>43015</v>
      </c>
      <c r="D35" s="75" t="s">
        <v>434</v>
      </c>
      <c r="E35" s="151" t="s">
        <v>411</v>
      </c>
      <c r="F35" s="103">
        <v>1.511574074074074E-2</v>
      </c>
      <c r="G35" s="162">
        <v>0.67759999999999998</v>
      </c>
      <c r="H35" s="65">
        <f t="shared" si="0"/>
        <v>19.510000000000002</v>
      </c>
      <c r="J35" s="132"/>
      <c r="L35" s="132"/>
      <c r="N35" s="148"/>
      <c r="S35" s="132"/>
    </row>
    <row r="36" spans="1:19" ht="17.25" customHeight="1" x14ac:dyDescent="0.2">
      <c r="A36" s="45">
        <v>35</v>
      </c>
      <c r="B36" s="75" t="s">
        <v>430</v>
      </c>
      <c r="C36" s="167">
        <v>43022</v>
      </c>
      <c r="D36" s="75" t="s">
        <v>439</v>
      </c>
      <c r="E36" s="151" t="s">
        <v>414</v>
      </c>
      <c r="F36" s="103">
        <v>1.3946759259259258E-2</v>
      </c>
      <c r="G36" s="162">
        <v>0.65639999999999998</v>
      </c>
      <c r="H36" s="65">
        <f t="shared" si="0"/>
        <v>17.07</v>
      </c>
      <c r="J36" s="132"/>
      <c r="L36" s="132"/>
      <c r="N36" s="180"/>
      <c r="O36" s="178"/>
      <c r="S36" s="132"/>
    </row>
    <row r="37" spans="1:19" ht="17.25" customHeight="1" x14ac:dyDescent="0.2">
      <c r="A37" s="45">
        <v>36</v>
      </c>
      <c r="B37" s="75" t="s">
        <v>486</v>
      </c>
      <c r="C37" s="167">
        <v>43022</v>
      </c>
      <c r="D37" s="75" t="s">
        <v>432</v>
      </c>
      <c r="E37" s="151" t="s">
        <v>475</v>
      </c>
      <c r="F37" s="103">
        <v>1.7604166666666667E-2</v>
      </c>
      <c r="G37" s="162">
        <v>0.65549999999999997</v>
      </c>
      <c r="H37" s="65">
        <f t="shared" si="0"/>
        <v>14.63</v>
      </c>
      <c r="J37" s="132"/>
      <c r="L37" s="132"/>
      <c r="N37" s="148"/>
      <c r="S37" s="132"/>
    </row>
    <row r="38" spans="1:19" ht="17.25" customHeight="1" x14ac:dyDescent="0.2">
      <c r="A38" s="45">
        <v>37</v>
      </c>
      <c r="B38" s="75" t="s">
        <v>481</v>
      </c>
      <c r="C38" s="167">
        <v>43015</v>
      </c>
      <c r="D38" s="75" t="s">
        <v>477</v>
      </c>
      <c r="E38" s="151" t="s">
        <v>474</v>
      </c>
      <c r="F38" s="103">
        <v>1.7499999999999998E-2</v>
      </c>
      <c r="G38" s="162">
        <v>0.64880000000000004</v>
      </c>
      <c r="H38" s="65">
        <f t="shared" si="0"/>
        <v>12.2</v>
      </c>
      <c r="J38" s="132"/>
      <c r="N38" s="148"/>
      <c r="S38" s="149"/>
    </row>
    <row r="39" spans="1:19" ht="17.25" customHeight="1" x14ac:dyDescent="0.2">
      <c r="A39" s="45">
        <v>38</v>
      </c>
      <c r="B39" s="74" t="s">
        <v>425</v>
      </c>
      <c r="C39" s="169">
        <v>43001</v>
      </c>
      <c r="D39" s="74" t="s">
        <v>437</v>
      </c>
      <c r="E39" s="170" t="s">
        <v>413</v>
      </c>
      <c r="F39" s="103">
        <v>1.4143518518518519E-2</v>
      </c>
      <c r="G39" s="162">
        <v>0.64080000000000004</v>
      </c>
      <c r="H39" s="65">
        <f t="shared" si="0"/>
        <v>9.76</v>
      </c>
      <c r="J39" s="132"/>
      <c r="N39" s="148"/>
      <c r="S39" s="132"/>
    </row>
    <row r="40" spans="1:19" ht="17.25" customHeight="1" x14ac:dyDescent="0.2">
      <c r="A40" s="45">
        <v>39</v>
      </c>
      <c r="B40" s="75" t="s">
        <v>462</v>
      </c>
      <c r="C40" s="167">
        <v>43022</v>
      </c>
      <c r="D40" s="75" t="s">
        <v>434</v>
      </c>
      <c r="E40" s="151" t="s">
        <v>409</v>
      </c>
      <c r="F40" s="103">
        <v>1.5162037037037036E-2</v>
      </c>
      <c r="G40" s="162">
        <v>0.63439999999999996</v>
      </c>
      <c r="H40" s="65">
        <f t="shared" si="0"/>
        <v>7.32</v>
      </c>
      <c r="J40" s="132"/>
      <c r="N40" s="148"/>
      <c r="S40" s="132"/>
    </row>
    <row r="41" spans="1:19" ht="17.25" customHeight="1" x14ac:dyDescent="0.2">
      <c r="A41" s="45">
        <v>40</v>
      </c>
      <c r="B41" s="75" t="s">
        <v>484</v>
      </c>
      <c r="C41" s="167">
        <v>43008</v>
      </c>
      <c r="D41" s="75" t="s">
        <v>436</v>
      </c>
      <c r="E41" s="151" t="s">
        <v>476</v>
      </c>
      <c r="F41" s="103">
        <v>1.8020833333333333E-2</v>
      </c>
      <c r="G41" s="162">
        <v>0.59730000000000005</v>
      </c>
      <c r="H41" s="65">
        <f t="shared" si="0"/>
        <v>4.88</v>
      </c>
      <c r="N41" s="180"/>
      <c r="S41" s="132"/>
    </row>
    <row r="42" spans="1:19" ht="17.25" customHeight="1" x14ac:dyDescent="0.2">
      <c r="A42" s="45">
        <v>41</v>
      </c>
      <c r="B42" s="75" t="s">
        <v>418</v>
      </c>
      <c r="C42" s="167">
        <v>43001</v>
      </c>
      <c r="D42" s="75" t="s">
        <v>432</v>
      </c>
      <c r="E42" s="151" t="s">
        <v>409</v>
      </c>
      <c r="F42" s="103">
        <v>1.712962962962963E-2</v>
      </c>
      <c r="G42" s="162">
        <v>0.55740000000000001</v>
      </c>
      <c r="H42" s="65">
        <f t="shared" si="0"/>
        <v>2.44</v>
      </c>
      <c r="N42" s="148"/>
      <c r="S42" s="132"/>
    </row>
    <row r="43" spans="1:19" ht="17.25" customHeight="1" x14ac:dyDescent="0.2">
      <c r="A43" s="71"/>
      <c r="B43" s="71"/>
      <c r="C43" s="71"/>
      <c r="D43" s="71"/>
      <c r="E43" s="71"/>
      <c r="F43" s="71"/>
      <c r="G43" s="71"/>
      <c r="H43" s="71"/>
      <c r="N43" s="180"/>
      <c r="S43" s="149"/>
    </row>
    <row r="44" spans="1:19" ht="17.25" customHeight="1" x14ac:dyDescent="0.2">
      <c r="A44" s="45" t="s">
        <v>27</v>
      </c>
      <c r="B44" s="66">
        <v>41</v>
      </c>
      <c r="C44" s="71"/>
      <c r="D44" s="71"/>
      <c r="E44" s="71"/>
      <c r="G44" s="71" t="s">
        <v>30</v>
      </c>
      <c r="H44" s="152">
        <f>SUM(H2:H42)</f>
        <v>2100.0000000000005</v>
      </c>
      <c r="N44" s="148"/>
      <c r="S44" s="132"/>
    </row>
    <row r="45" spans="1:19" x14ac:dyDescent="0.2">
      <c r="C45" s="71"/>
      <c r="D45" s="71"/>
      <c r="E45" s="71"/>
      <c r="N45" s="180"/>
      <c r="S45" s="132"/>
    </row>
  </sheetData>
  <sheetProtection algorithmName="SHA-512" hashValue="LR7yl12xpNjotulBY8/hcuAej4GnfdDFt0vgDoXqSYsXIEhKONMWMMvXKJ/eJIZarbot+uzd+Ixi8QNT0XcSyw==" saltValue="Y4VQ1K4Bhd+vklmCwebG5w==" spinCount="100000" sheet="1" objects="1" scenarios="1"/>
  <sortState xmlns:xlrd2="http://schemas.microsoft.com/office/spreadsheetml/2017/richdata2" ref="B2:G42">
    <sortCondition descending="1" ref="G2:G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45"/>
  <sheetViews>
    <sheetView zoomScale="85" zoomScaleNormal="85" workbookViewId="0"/>
  </sheetViews>
  <sheetFormatPr defaultRowHeight="12.75" x14ac:dyDescent="0.2"/>
  <cols>
    <col min="1" max="2" width="11.28515625" customWidth="1"/>
    <col min="3" max="4" width="23.7109375" customWidth="1"/>
    <col min="5" max="5" width="11.28515625" customWidth="1"/>
    <col min="8" max="8" width="16.140625" bestFit="1" customWidth="1"/>
    <col min="9" max="9" width="16.140625" customWidth="1"/>
    <col min="10" max="10" width="13.42578125" customWidth="1"/>
    <col min="11" max="11" width="14.42578125" customWidth="1"/>
    <col min="12" max="12" width="14.5703125" bestFit="1" customWidth="1"/>
  </cols>
  <sheetData>
    <row r="1" spans="1:5" ht="37.5" customHeight="1" x14ac:dyDescent="0.2">
      <c r="A1" s="8" t="s">
        <v>2</v>
      </c>
      <c r="B1" s="8" t="s">
        <v>11</v>
      </c>
      <c r="C1" s="8" t="s">
        <v>29</v>
      </c>
      <c r="D1" s="60" t="s">
        <v>8</v>
      </c>
      <c r="E1" s="60" t="s">
        <v>10</v>
      </c>
    </row>
    <row r="2" spans="1:5" ht="17.25" customHeight="1" x14ac:dyDescent="0.2">
      <c r="A2" s="45">
        <v>1</v>
      </c>
      <c r="B2" s="45">
        <v>1</v>
      </c>
      <c r="C2" s="73" t="s">
        <v>237</v>
      </c>
      <c r="D2" s="44" t="s">
        <v>202</v>
      </c>
      <c r="E2" s="64">
        <f>ROUND(100-((100/(2*$B$39))*(A2-1)),2)</f>
        <v>100</v>
      </c>
    </row>
    <row r="3" spans="1:5" ht="17.25" customHeight="1" x14ac:dyDescent="0.2">
      <c r="A3" s="45">
        <v>1</v>
      </c>
      <c r="B3" s="45">
        <v>2</v>
      </c>
      <c r="C3" s="73" t="s">
        <v>237</v>
      </c>
      <c r="D3" s="43" t="s">
        <v>203</v>
      </c>
      <c r="E3" s="64">
        <f t="shared" ref="E3:E37" si="0">ROUND(100-((100/(2*$B$39))*(A3-1)),2)</f>
        <v>100</v>
      </c>
    </row>
    <row r="4" spans="1:5" ht="17.25" customHeight="1" x14ac:dyDescent="0.2">
      <c r="A4" s="45">
        <v>1</v>
      </c>
      <c r="B4" s="45">
        <v>3</v>
      </c>
      <c r="C4" s="73" t="s">
        <v>237</v>
      </c>
      <c r="D4" s="44" t="s">
        <v>204</v>
      </c>
      <c r="E4" s="64">
        <f t="shared" si="0"/>
        <v>100</v>
      </c>
    </row>
    <row r="5" spans="1:5" ht="17.25" customHeight="1" x14ac:dyDescent="0.2">
      <c r="A5" s="45">
        <v>1</v>
      </c>
      <c r="B5" s="45">
        <v>4</v>
      </c>
      <c r="C5" s="73" t="s">
        <v>237</v>
      </c>
      <c r="D5" s="43" t="s">
        <v>205</v>
      </c>
      <c r="E5" s="64">
        <f t="shared" si="0"/>
        <v>100</v>
      </c>
    </row>
    <row r="6" spans="1:5" ht="17.25" customHeight="1" x14ac:dyDescent="0.2">
      <c r="A6" s="45">
        <v>2</v>
      </c>
      <c r="B6" s="45">
        <v>1</v>
      </c>
      <c r="C6" s="73" t="s">
        <v>231</v>
      </c>
      <c r="D6" s="43" t="s">
        <v>206</v>
      </c>
      <c r="E6" s="64">
        <f t="shared" si="0"/>
        <v>94.44</v>
      </c>
    </row>
    <row r="7" spans="1:5" ht="17.25" customHeight="1" x14ac:dyDescent="0.2">
      <c r="A7" s="45">
        <v>2</v>
      </c>
      <c r="B7" s="45">
        <v>2</v>
      </c>
      <c r="C7" s="73" t="s">
        <v>231</v>
      </c>
      <c r="D7" s="43" t="s">
        <v>207</v>
      </c>
      <c r="E7" s="64">
        <f t="shared" si="0"/>
        <v>94.44</v>
      </c>
    </row>
    <row r="8" spans="1:5" ht="17.25" customHeight="1" x14ac:dyDescent="0.2">
      <c r="A8" s="45">
        <v>2</v>
      </c>
      <c r="B8" s="45">
        <v>3</v>
      </c>
      <c r="C8" s="73" t="s">
        <v>231</v>
      </c>
      <c r="D8" s="43" t="s">
        <v>208</v>
      </c>
      <c r="E8" s="64">
        <f t="shared" si="0"/>
        <v>94.44</v>
      </c>
    </row>
    <row r="9" spans="1:5" ht="17.25" customHeight="1" x14ac:dyDescent="0.2">
      <c r="A9" s="45">
        <v>2</v>
      </c>
      <c r="B9" s="45">
        <v>4</v>
      </c>
      <c r="C9" s="73" t="s">
        <v>231</v>
      </c>
      <c r="D9" s="43" t="s">
        <v>244</v>
      </c>
      <c r="E9" s="64">
        <f t="shared" si="0"/>
        <v>94.44</v>
      </c>
    </row>
    <row r="10" spans="1:5" ht="17.25" customHeight="1" x14ac:dyDescent="0.2">
      <c r="A10" s="45">
        <v>3</v>
      </c>
      <c r="B10" s="45">
        <v>1</v>
      </c>
      <c r="C10" s="73" t="s">
        <v>233</v>
      </c>
      <c r="D10" s="43" t="s">
        <v>243</v>
      </c>
      <c r="E10" s="64">
        <f t="shared" si="0"/>
        <v>88.89</v>
      </c>
    </row>
    <row r="11" spans="1:5" ht="17.25" customHeight="1" x14ac:dyDescent="0.2">
      <c r="A11" s="45">
        <v>3</v>
      </c>
      <c r="B11" s="45">
        <v>2</v>
      </c>
      <c r="C11" s="73" t="s">
        <v>233</v>
      </c>
      <c r="D11" s="43" t="s">
        <v>209</v>
      </c>
      <c r="E11" s="64">
        <f t="shared" si="0"/>
        <v>88.89</v>
      </c>
    </row>
    <row r="12" spans="1:5" ht="17.25" customHeight="1" x14ac:dyDescent="0.2">
      <c r="A12" s="45">
        <v>3</v>
      </c>
      <c r="B12" s="45">
        <v>3</v>
      </c>
      <c r="C12" s="73" t="s">
        <v>233</v>
      </c>
      <c r="D12" s="43" t="s">
        <v>248</v>
      </c>
      <c r="E12" s="64">
        <f t="shared" si="0"/>
        <v>88.89</v>
      </c>
    </row>
    <row r="13" spans="1:5" ht="17.25" customHeight="1" x14ac:dyDescent="0.2">
      <c r="A13" s="45">
        <v>3</v>
      </c>
      <c r="B13" s="45">
        <v>4</v>
      </c>
      <c r="C13" s="73" t="s">
        <v>233</v>
      </c>
      <c r="D13" s="44" t="s">
        <v>210</v>
      </c>
      <c r="E13" s="64">
        <f t="shared" si="0"/>
        <v>88.89</v>
      </c>
    </row>
    <row r="14" spans="1:5" ht="17.25" customHeight="1" x14ac:dyDescent="0.2">
      <c r="A14" s="45">
        <v>4</v>
      </c>
      <c r="B14" s="45">
        <v>1</v>
      </c>
      <c r="C14" s="73" t="s">
        <v>239</v>
      </c>
      <c r="D14" s="43" t="s">
        <v>246</v>
      </c>
      <c r="E14" s="64">
        <f t="shared" si="0"/>
        <v>83.33</v>
      </c>
    </row>
    <row r="15" spans="1:5" ht="17.25" customHeight="1" x14ac:dyDescent="0.2">
      <c r="A15" s="45">
        <v>4</v>
      </c>
      <c r="B15" s="45">
        <v>2</v>
      </c>
      <c r="C15" s="73" t="s">
        <v>239</v>
      </c>
      <c r="D15" s="43" t="s">
        <v>211</v>
      </c>
      <c r="E15" s="64">
        <f t="shared" si="0"/>
        <v>83.33</v>
      </c>
    </row>
    <row r="16" spans="1:5" ht="17.25" customHeight="1" x14ac:dyDescent="0.2">
      <c r="A16" s="45">
        <v>4</v>
      </c>
      <c r="B16" s="45">
        <v>3</v>
      </c>
      <c r="C16" s="73" t="s">
        <v>239</v>
      </c>
      <c r="D16" s="43" t="s">
        <v>212</v>
      </c>
      <c r="E16" s="64">
        <f t="shared" si="0"/>
        <v>83.33</v>
      </c>
    </row>
    <row r="17" spans="1:5" ht="17.25" customHeight="1" x14ac:dyDescent="0.2">
      <c r="A17" s="45">
        <v>4</v>
      </c>
      <c r="B17" s="45">
        <v>4</v>
      </c>
      <c r="C17" s="73" t="s">
        <v>239</v>
      </c>
      <c r="D17" s="43" t="s">
        <v>213</v>
      </c>
      <c r="E17" s="64">
        <f t="shared" si="0"/>
        <v>83.33</v>
      </c>
    </row>
    <row r="18" spans="1:5" ht="17.25" customHeight="1" x14ac:dyDescent="0.2">
      <c r="A18" s="45">
        <v>5</v>
      </c>
      <c r="B18" s="45">
        <v>1</v>
      </c>
      <c r="C18" s="73" t="s">
        <v>238</v>
      </c>
      <c r="D18" s="43" t="s">
        <v>214</v>
      </c>
      <c r="E18" s="64">
        <f t="shared" si="0"/>
        <v>77.78</v>
      </c>
    </row>
    <row r="19" spans="1:5" ht="17.25" customHeight="1" x14ac:dyDescent="0.2">
      <c r="A19" s="45">
        <v>5</v>
      </c>
      <c r="B19" s="45">
        <v>2</v>
      </c>
      <c r="C19" s="73" t="s">
        <v>238</v>
      </c>
      <c r="D19" s="44" t="s">
        <v>245</v>
      </c>
      <c r="E19" s="64">
        <f t="shared" si="0"/>
        <v>77.78</v>
      </c>
    </row>
    <row r="20" spans="1:5" ht="17.25" customHeight="1" x14ac:dyDescent="0.2">
      <c r="A20" s="45">
        <v>5</v>
      </c>
      <c r="B20" s="45">
        <v>3</v>
      </c>
      <c r="C20" s="73" t="s">
        <v>238</v>
      </c>
      <c r="D20" s="43" t="s">
        <v>215</v>
      </c>
      <c r="E20" s="64">
        <f t="shared" si="0"/>
        <v>77.78</v>
      </c>
    </row>
    <row r="21" spans="1:5" ht="17.25" customHeight="1" x14ac:dyDescent="0.2">
      <c r="A21" s="45">
        <v>5</v>
      </c>
      <c r="B21" s="45">
        <v>4</v>
      </c>
      <c r="C21" s="73" t="s">
        <v>238</v>
      </c>
      <c r="D21" s="43" t="s">
        <v>216</v>
      </c>
      <c r="E21" s="64">
        <f t="shared" si="0"/>
        <v>77.78</v>
      </c>
    </row>
    <row r="22" spans="1:5" ht="17.25" customHeight="1" x14ac:dyDescent="0.2">
      <c r="A22" s="45">
        <v>6</v>
      </c>
      <c r="B22" s="45">
        <v>1</v>
      </c>
      <c r="C22" s="73" t="s">
        <v>232</v>
      </c>
      <c r="D22" s="43" t="s">
        <v>217</v>
      </c>
      <c r="E22" s="64">
        <f t="shared" si="0"/>
        <v>72.22</v>
      </c>
    </row>
    <row r="23" spans="1:5" ht="17.25" customHeight="1" x14ac:dyDescent="0.2">
      <c r="A23" s="45">
        <v>6</v>
      </c>
      <c r="B23" s="45">
        <v>2</v>
      </c>
      <c r="C23" s="73" t="s">
        <v>240</v>
      </c>
      <c r="D23" s="43" t="s">
        <v>249</v>
      </c>
      <c r="E23" s="64">
        <f t="shared" si="0"/>
        <v>72.22</v>
      </c>
    </row>
    <row r="24" spans="1:5" ht="17.25" customHeight="1" x14ac:dyDescent="0.2">
      <c r="A24" s="45">
        <v>6</v>
      </c>
      <c r="B24" s="45">
        <v>3</v>
      </c>
      <c r="C24" s="73" t="s">
        <v>241</v>
      </c>
      <c r="D24" s="43" t="s">
        <v>218</v>
      </c>
      <c r="E24" s="64">
        <f t="shared" si="0"/>
        <v>72.22</v>
      </c>
    </row>
    <row r="25" spans="1:5" ht="17.25" customHeight="1" x14ac:dyDescent="0.2">
      <c r="A25" s="45">
        <v>6</v>
      </c>
      <c r="B25" s="45">
        <v>4</v>
      </c>
      <c r="C25" s="73" t="s">
        <v>242</v>
      </c>
      <c r="D25" s="43" t="s">
        <v>219</v>
      </c>
      <c r="E25" s="64">
        <f t="shared" si="0"/>
        <v>72.22</v>
      </c>
    </row>
    <row r="26" spans="1:5" ht="17.25" customHeight="1" x14ac:dyDescent="0.2">
      <c r="A26" s="45">
        <v>7</v>
      </c>
      <c r="B26" s="45">
        <v>1</v>
      </c>
      <c r="C26" s="73" t="s">
        <v>235</v>
      </c>
      <c r="D26" s="43" t="s">
        <v>220</v>
      </c>
      <c r="E26" s="64">
        <f t="shared" si="0"/>
        <v>66.67</v>
      </c>
    </row>
    <row r="27" spans="1:5" ht="17.25" customHeight="1" x14ac:dyDescent="0.2">
      <c r="A27" s="45">
        <v>7</v>
      </c>
      <c r="B27" s="45">
        <v>2</v>
      </c>
      <c r="C27" s="73" t="s">
        <v>235</v>
      </c>
      <c r="D27" s="43" t="s">
        <v>221</v>
      </c>
      <c r="E27" s="64">
        <f t="shared" si="0"/>
        <v>66.67</v>
      </c>
    </row>
    <row r="28" spans="1:5" ht="17.25" customHeight="1" x14ac:dyDescent="0.2">
      <c r="A28" s="45">
        <v>7</v>
      </c>
      <c r="B28" s="45">
        <v>3</v>
      </c>
      <c r="C28" s="73" t="s">
        <v>235</v>
      </c>
      <c r="D28" s="43" t="s">
        <v>222</v>
      </c>
      <c r="E28" s="64">
        <f t="shared" si="0"/>
        <v>66.67</v>
      </c>
    </row>
    <row r="29" spans="1:5" ht="17.25" customHeight="1" x14ac:dyDescent="0.2">
      <c r="A29" s="45">
        <v>7</v>
      </c>
      <c r="B29" s="45">
        <v>4</v>
      </c>
      <c r="C29" s="73" t="s">
        <v>235</v>
      </c>
      <c r="D29" s="43" t="s">
        <v>223</v>
      </c>
      <c r="E29" s="64">
        <f t="shared" si="0"/>
        <v>66.67</v>
      </c>
    </row>
    <row r="30" spans="1:5" ht="17.25" customHeight="1" x14ac:dyDescent="0.2">
      <c r="A30" s="45">
        <v>8</v>
      </c>
      <c r="B30" s="45">
        <v>1</v>
      </c>
      <c r="C30" s="73" t="s">
        <v>236</v>
      </c>
      <c r="D30" s="43" t="s">
        <v>224</v>
      </c>
      <c r="E30" s="64">
        <f t="shared" si="0"/>
        <v>61.11</v>
      </c>
    </row>
    <row r="31" spans="1:5" ht="17.25" customHeight="1" x14ac:dyDescent="0.2">
      <c r="A31" s="45">
        <v>8</v>
      </c>
      <c r="B31" s="45">
        <v>2</v>
      </c>
      <c r="C31" s="73" t="s">
        <v>236</v>
      </c>
      <c r="D31" s="43" t="s">
        <v>225</v>
      </c>
      <c r="E31" s="64">
        <f t="shared" si="0"/>
        <v>61.11</v>
      </c>
    </row>
    <row r="32" spans="1:5" ht="17.25" customHeight="1" x14ac:dyDescent="0.2">
      <c r="A32" s="45">
        <v>8</v>
      </c>
      <c r="B32" s="45">
        <v>3</v>
      </c>
      <c r="C32" s="73" t="s">
        <v>236</v>
      </c>
      <c r="D32" s="43" t="s">
        <v>226</v>
      </c>
      <c r="E32" s="64">
        <f t="shared" si="0"/>
        <v>61.11</v>
      </c>
    </row>
    <row r="33" spans="1:5" ht="17.25" customHeight="1" x14ac:dyDescent="0.2">
      <c r="A33" s="45">
        <v>8</v>
      </c>
      <c r="B33" s="45">
        <v>4</v>
      </c>
      <c r="C33" s="73" t="s">
        <v>236</v>
      </c>
      <c r="D33" s="43" t="s">
        <v>227</v>
      </c>
      <c r="E33" s="64">
        <f t="shared" si="0"/>
        <v>61.11</v>
      </c>
    </row>
    <row r="34" spans="1:5" ht="17.25" customHeight="1" x14ac:dyDescent="0.2">
      <c r="A34" s="45">
        <v>9</v>
      </c>
      <c r="B34" s="45">
        <v>1</v>
      </c>
      <c r="C34" s="73" t="s">
        <v>234</v>
      </c>
      <c r="D34" s="43" t="s">
        <v>250</v>
      </c>
      <c r="E34" s="64">
        <f t="shared" si="0"/>
        <v>55.56</v>
      </c>
    </row>
    <row r="35" spans="1:5" ht="17.25" customHeight="1" x14ac:dyDescent="0.2">
      <c r="A35" s="45">
        <v>9</v>
      </c>
      <c r="B35" s="45">
        <v>2</v>
      </c>
      <c r="C35" s="73" t="s">
        <v>234</v>
      </c>
      <c r="D35" s="43" t="s">
        <v>228</v>
      </c>
      <c r="E35" s="64">
        <f t="shared" si="0"/>
        <v>55.56</v>
      </c>
    </row>
    <row r="36" spans="1:5" ht="17.25" customHeight="1" x14ac:dyDescent="0.2">
      <c r="A36" s="45">
        <v>9</v>
      </c>
      <c r="B36" s="45">
        <v>3</v>
      </c>
      <c r="C36" s="73" t="s">
        <v>234</v>
      </c>
      <c r="D36" s="43" t="s">
        <v>229</v>
      </c>
      <c r="E36" s="64">
        <f>ROUND(100-((100/(2*$B$39))*(A36-1)),2)</f>
        <v>55.56</v>
      </c>
    </row>
    <row r="37" spans="1:5" ht="17.25" customHeight="1" x14ac:dyDescent="0.2">
      <c r="A37" s="45">
        <v>9</v>
      </c>
      <c r="B37" s="45">
        <v>4</v>
      </c>
      <c r="C37" s="73" t="s">
        <v>234</v>
      </c>
      <c r="D37" s="43" t="s">
        <v>230</v>
      </c>
      <c r="E37" s="64">
        <f t="shared" si="0"/>
        <v>55.56</v>
      </c>
    </row>
    <row r="38" spans="1:5" ht="17.25" customHeight="1" x14ac:dyDescent="0.2"/>
    <row r="39" spans="1:5" ht="17.25" customHeight="1" x14ac:dyDescent="0.2">
      <c r="A39" s="45" t="s">
        <v>28</v>
      </c>
      <c r="B39" s="79">
        <v>9</v>
      </c>
      <c r="C39" s="80"/>
    </row>
    <row r="40" spans="1:5" ht="17.25" customHeight="1" x14ac:dyDescent="0.2"/>
    <row r="41" spans="1:5" ht="17.25" customHeight="1" x14ac:dyDescent="0.2">
      <c r="A41" s="45" t="s">
        <v>16</v>
      </c>
      <c r="B41" s="45">
        <v>1</v>
      </c>
      <c r="D41" s="45" t="s">
        <v>247</v>
      </c>
      <c r="E41" s="45">
        <f>IF(ISBLANK(D41),0,VLOOKUP(ROUNDUP($B$39*0.4,0),$A$2:$E$37,5,FALSE))</f>
        <v>83.33</v>
      </c>
    </row>
    <row r="42" spans="1:5" ht="17.25" customHeight="1" x14ac:dyDescent="0.2">
      <c r="B42" s="45">
        <v>2</v>
      </c>
      <c r="D42" s="45"/>
      <c r="E42" s="45">
        <f t="shared" ref="E42:E43" si="1">IF(ISBLANK(D42),0,VLOOKUP(ROUNDUP($B$39*0.4,0),$A$2:$E$37,5,FALSE))</f>
        <v>0</v>
      </c>
    </row>
    <row r="43" spans="1:5" ht="17.25" customHeight="1" x14ac:dyDescent="0.2">
      <c r="B43" s="45">
        <v>3</v>
      </c>
      <c r="D43" s="45"/>
      <c r="E43" s="45">
        <f t="shared" si="1"/>
        <v>0</v>
      </c>
    </row>
    <row r="45" spans="1:5" x14ac:dyDescent="0.2">
      <c r="D45" t="s">
        <v>30</v>
      </c>
      <c r="E45" s="45">
        <f>SUM(E2:E43)</f>
        <v>2883.3300000000004</v>
      </c>
    </row>
  </sheetData>
  <sheetProtection algorithmName="SHA-512" hashValue="R/nmIeXD0V+qOcllc7CJeh9PJ9itTdehLxmfBaLQqViRSz7DEMWSYTGIvzvelNw/RevZcehlEks6UFTZ8MTdFw==" saltValue="MdSUgjTuY9YYuRg9gk//TA==" spinCount="100000" sheet="1" objects="1" scenarios="1"/>
  <sortState xmlns:xlrd2="http://schemas.microsoft.com/office/spreadsheetml/2017/richdata2" ref="L2:M10">
    <sortCondition ref="M2:M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52"/>
  <sheetViews>
    <sheetView zoomScale="85" zoomScaleNormal="85" workbookViewId="0"/>
  </sheetViews>
  <sheetFormatPr defaultRowHeight="12.75" x14ac:dyDescent="0.2"/>
  <cols>
    <col min="1" max="2" width="11.28515625" customWidth="1"/>
    <col min="3" max="3" width="23.7109375" customWidth="1"/>
    <col min="4" max="9" width="11.140625" customWidth="1"/>
    <col min="10" max="10" width="5.5703125" customWidth="1"/>
    <col min="11" max="11" width="6.5703125" hidden="1" customWidth="1"/>
    <col min="12" max="12" width="5.7109375" hidden="1" customWidth="1"/>
    <col min="13" max="14" width="11.28515625" customWidth="1"/>
  </cols>
  <sheetData>
    <row r="1" spans="1:14" ht="37.5" customHeight="1" x14ac:dyDescent="0.2">
      <c r="A1" s="8" t="s">
        <v>6</v>
      </c>
      <c r="B1" s="8" t="s">
        <v>7</v>
      </c>
      <c r="C1" s="62" t="s">
        <v>8</v>
      </c>
      <c r="D1" s="8" t="s">
        <v>17</v>
      </c>
      <c r="E1" s="8" t="s">
        <v>9</v>
      </c>
      <c r="F1" s="8" t="s">
        <v>277</v>
      </c>
      <c r="G1" s="8" t="s">
        <v>20</v>
      </c>
      <c r="H1" s="8" t="s">
        <v>15</v>
      </c>
      <c r="I1" s="8" t="s">
        <v>10</v>
      </c>
      <c r="K1" s="8" t="s">
        <v>278</v>
      </c>
      <c r="L1" s="131" t="s">
        <v>281</v>
      </c>
      <c r="M1" s="110" t="s">
        <v>279</v>
      </c>
      <c r="N1" s="110" t="s">
        <v>280</v>
      </c>
    </row>
    <row r="2" spans="1:14" ht="16.5" customHeight="1" x14ac:dyDescent="0.2">
      <c r="A2" s="45">
        <f t="shared" ref="A2:A43" si="0">RANK(F2,$F$2:$F$43,1)</f>
        <v>1</v>
      </c>
      <c r="B2" s="45">
        <f t="shared" ref="B2:B43" si="1">RANK(G2,$G$2:$G$43,1)</f>
        <v>26</v>
      </c>
      <c r="C2" s="44" t="s">
        <v>210</v>
      </c>
      <c r="D2" s="105">
        <v>4.1666666666666666E-3</v>
      </c>
      <c r="E2" s="105">
        <v>3.4722222222222224E-4</v>
      </c>
      <c r="F2" s="99">
        <v>4.1862268518518516E-3</v>
      </c>
      <c r="G2" s="99">
        <f t="shared" ref="G2:G43" si="2">F2-E2</f>
        <v>3.8390046296296293E-3</v>
      </c>
      <c r="H2" s="127">
        <f t="shared" ref="H2:H43" si="3">IF(G2&gt;D2,G2-D2,D2-G2)</f>
        <v>3.2766203703703733E-4</v>
      </c>
      <c r="I2" s="65">
        <f t="shared" ref="I2:I43" si="4">ROUND(100-((100/$B$45)*(A2-1)),2)</f>
        <v>100</v>
      </c>
      <c r="J2" s="76"/>
      <c r="K2" s="99">
        <v>4.1898148148148146E-3</v>
      </c>
      <c r="L2" s="45">
        <v>46</v>
      </c>
      <c r="M2" s="130">
        <v>0.74299999999999999</v>
      </c>
      <c r="N2" s="45">
        <v>22</v>
      </c>
    </row>
    <row r="3" spans="1:14" ht="16.5" customHeight="1" x14ac:dyDescent="0.2">
      <c r="A3" s="45">
        <f t="shared" si="0"/>
        <v>2</v>
      </c>
      <c r="B3" s="45">
        <f t="shared" si="1"/>
        <v>39</v>
      </c>
      <c r="C3" s="44" t="s">
        <v>244</v>
      </c>
      <c r="D3" s="105">
        <v>4.3981481481481484E-3</v>
      </c>
      <c r="E3" s="105">
        <v>1.1574074074074073E-4</v>
      </c>
      <c r="F3" s="99">
        <v>4.2193287037037034E-3</v>
      </c>
      <c r="G3" s="99">
        <f t="shared" si="2"/>
        <v>4.1035879629629625E-3</v>
      </c>
      <c r="H3" s="127">
        <f t="shared" si="3"/>
        <v>2.945601851851859E-4</v>
      </c>
      <c r="I3" s="65">
        <f t="shared" si="4"/>
        <v>97.62</v>
      </c>
      <c r="J3" s="76"/>
      <c r="K3" s="99">
        <v>4.2210648148148146E-3</v>
      </c>
      <c r="L3" s="45">
        <v>38</v>
      </c>
      <c r="M3" s="130">
        <v>0.65400000000000003</v>
      </c>
      <c r="N3" s="45">
        <v>41</v>
      </c>
    </row>
    <row r="4" spans="1:14" ht="16.5" customHeight="1" x14ac:dyDescent="0.2">
      <c r="A4" s="45">
        <f t="shared" si="0"/>
        <v>3</v>
      </c>
      <c r="B4" s="45">
        <f t="shared" si="1"/>
        <v>18</v>
      </c>
      <c r="C4" s="44" t="s">
        <v>263</v>
      </c>
      <c r="D4" s="105">
        <v>3.9351851851851857E-3</v>
      </c>
      <c r="E4" s="105">
        <v>5.7870370370370378E-4</v>
      </c>
      <c r="F4" s="99">
        <v>4.2957175925925923E-3</v>
      </c>
      <c r="G4" s="99">
        <f t="shared" si="2"/>
        <v>3.7170138888888886E-3</v>
      </c>
      <c r="H4" s="127">
        <f t="shared" si="3"/>
        <v>2.1817129629629704E-4</v>
      </c>
      <c r="I4" s="65">
        <f t="shared" si="4"/>
        <v>95.24</v>
      </c>
      <c r="J4" s="76"/>
      <c r="K4" s="99">
        <v>4.2997685185185179E-3</v>
      </c>
      <c r="L4" s="45">
        <v>41</v>
      </c>
      <c r="M4" s="130">
        <v>0.73899999999999999</v>
      </c>
      <c r="N4" s="45">
        <v>24</v>
      </c>
    </row>
    <row r="5" spans="1:14" ht="16.5" customHeight="1" x14ac:dyDescent="0.2">
      <c r="A5" s="45">
        <f t="shared" si="0"/>
        <v>4</v>
      </c>
      <c r="B5" s="45">
        <f t="shared" si="1"/>
        <v>16</v>
      </c>
      <c r="C5" s="44" t="s">
        <v>208</v>
      </c>
      <c r="D5" s="105">
        <v>3.8773148148148143E-3</v>
      </c>
      <c r="E5" s="105">
        <v>6.3657407407407402E-4</v>
      </c>
      <c r="F5" s="99">
        <v>4.2994212962962968E-3</v>
      </c>
      <c r="G5" s="99">
        <f t="shared" si="2"/>
        <v>3.6628472222222227E-3</v>
      </c>
      <c r="H5" s="127">
        <f t="shared" si="3"/>
        <v>2.1446759259259162E-4</v>
      </c>
      <c r="I5" s="65">
        <f t="shared" si="4"/>
        <v>92.86</v>
      </c>
      <c r="J5" s="76"/>
      <c r="K5" s="99">
        <v>4.3032407407407403E-3</v>
      </c>
      <c r="L5" s="45">
        <v>54</v>
      </c>
      <c r="M5" s="130">
        <v>0.83099999999999996</v>
      </c>
      <c r="N5" s="45">
        <v>4</v>
      </c>
    </row>
    <row r="6" spans="1:14" ht="16.5" customHeight="1" x14ac:dyDescent="0.2">
      <c r="A6" s="45">
        <f t="shared" si="0"/>
        <v>5</v>
      </c>
      <c r="B6" s="45">
        <f t="shared" si="1"/>
        <v>32</v>
      </c>
      <c r="C6" s="44" t="s">
        <v>268</v>
      </c>
      <c r="D6" s="105">
        <v>4.108796296296297E-3</v>
      </c>
      <c r="E6" s="105">
        <v>4.0509259259259258E-4</v>
      </c>
      <c r="F6" s="99">
        <v>4.3027777777777778E-3</v>
      </c>
      <c r="G6" s="99">
        <f t="shared" si="2"/>
        <v>3.897685185185185E-3</v>
      </c>
      <c r="H6" s="127">
        <f t="shared" si="3"/>
        <v>2.11111111111112E-4</v>
      </c>
      <c r="I6" s="65">
        <f t="shared" si="4"/>
        <v>90.48</v>
      </c>
      <c r="J6" s="76"/>
      <c r="K6" s="99">
        <v>4.3055555555555555E-3</v>
      </c>
      <c r="L6" s="45">
        <v>28</v>
      </c>
      <c r="M6" s="130">
        <v>0.66100000000000003</v>
      </c>
      <c r="N6" s="45">
        <v>39</v>
      </c>
    </row>
    <row r="7" spans="1:14" ht="16.5" customHeight="1" x14ac:dyDescent="0.2">
      <c r="A7" s="45">
        <f t="shared" si="0"/>
        <v>6</v>
      </c>
      <c r="B7" s="45">
        <f t="shared" si="1"/>
        <v>28</v>
      </c>
      <c r="C7" s="44" t="s">
        <v>266</v>
      </c>
      <c r="D7" s="105">
        <v>4.0509259259259257E-3</v>
      </c>
      <c r="E7" s="105">
        <v>4.6296296296296293E-4</v>
      </c>
      <c r="F7" s="99">
        <v>4.3130787037037035E-3</v>
      </c>
      <c r="G7" s="99">
        <f t="shared" si="2"/>
        <v>3.8501157407407408E-3</v>
      </c>
      <c r="H7" s="127">
        <f t="shared" si="3"/>
        <v>2.0081018518518495E-4</v>
      </c>
      <c r="I7" s="65">
        <f t="shared" si="4"/>
        <v>88.1</v>
      </c>
      <c r="J7" s="76"/>
      <c r="K7" s="99">
        <v>4.3182870370370371E-3</v>
      </c>
      <c r="L7" s="45">
        <v>46</v>
      </c>
      <c r="M7" s="130">
        <v>0.74099999999999999</v>
      </c>
      <c r="N7" s="45">
        <v>23</v>
      </c>
    </row>
    <row r="8" spans="1:14" ht="16.5" customHeight="1" x14ac:dyDescent="0.2">
      <c r="A8" s="45">
        <f t="shared" si="0"/>
        <v>7</v>
      </c>
      <c r="B8" s="45">
        <f t="shared" si="1"/>
        <v>19</v>
      </c>
      <c r="C8" s="44" t="s">
        <v>264</v>
      </c>
      <c r="D8" s="105">
        <v>3.9351851851851857E-3</v>
      </c>
      <c r="E8" s="105">
        <v>5.7870370370370378E-4</v>
      </c>
      <c r="F8" s="99">
        <v>4.3210648148148149E-3</v>
      </c>
      <c r="G8" s="99">
        <f t="shared" si="2"/>
        <v>3.7423611111111112E-3</v>
      </c>
      <c r="H8" s="127">
        <f t="shared" si="3"/>
        <v>1.9282407407407443E-4</v>
      </c>
      <c r="I8" s="65">
        <f t="shared" si="4"/>
        <v>85.71</v>
      </c>
      <c r="J8" s="76"/>
      <c r="K8" s="99">
        <v>4.3229166666666667E-3</v>
      </c>
      <c r="L8" s="45">
        <v>41</v>
      </c>
      <c r="M8" s="130">
        <v>0.73399999999999999</v>
      </c>
      <c r="N8" s="45">
        <v>25</v>
      </c>
    </row>
    <row r="9" spans="1:14" ht="16.5" customHeight="1" x14ac:dyDescent="0.2">
      <c r="A9" s="45">
        <f t="shared" si="0"/>
        <v>8</v>
      </c>
      <c r="B9" s="45">
        <f t="shared" si="1"/>
        <v>12</v>
      </c>
      <c r="C9" s="44" t="s">
        <v>256</v>
      </c>
      <c r="D9" s="105">
        <v>3.7037037037037034E-3</v>
      </c>
      <c r="E9" s="105">
        <v>8.1018518518518516E-4</v>
      </c>
      <c r="F9" s="99">
        <v>4.3652777777777778E-3</v>
      </c>
      <c r="G9" s="99">
        <f t="shared" si="2"/>
        <v>3.5550925925925928E-3</v>
      </c>
      <c r="H9" s="127">
        <f t="shared" si="3"/>
        <v>1.4861111111111065E-4</v>
      </c>
      <c r="I9" s="65">
        <f t="shared" si="4"/>
        <v>83.33</v>
      </c>
      <c r="J9" s="76"/>
      <c r="K9" s="99">
        <v>4.3703703703703699E-3</v>
      </c>
      <c r="L9" s="45">
        <v>46</v>
      </c>
      <c r="M9" s="130">
        <v>0.80300000000000005</v>
      </c>
      <c r="N9" s="45">
        <v>8</v>
      </c>
    </row>
    <row r="10" spans="1:14" ht="16.5" customHeight="1" x14ac:dyDescent="0.2">
      <c r="A10" s="45">
        <f t="shared" si="0"/>
        <v>9</v>
      </c>
      <c r="B10" s="45">
        <f t="shared" si="1"/>
        <v>35</v>
      </c>
      <c r="C10" s="44" t="s">
        <v>267</v>
      </c>
      <c r="D10" s="105">
        <v>4.108796296296297E-3</v>
      </c>
      <c r="E10" s="105">
        <v>4.0509259259259258E-4</v>
      </c>
      <c r="F10" s="99">
        <v>4.3769675925925929E-3</v>
      </c>
      <c r="G10" s="99">
        <f t="shared" si="2"/>
        <v>3.9718750000000006E-3</v>
      </c>
      <c r="H10" s="127">
        <f t="shared" si="3"/>
        <v>1.3692129629629644E-4</v>
      </c>
      <c r="I10" s="65">
        <f t="shared" si="4"/>
        <v>80.95</v>
      </c>
      <c r="J10" s="76"/>
      <c r="K10" s="99">
        <v>4.3831018518518516E-3</v>
      </c>
      <c r="L10" s="45">
        <v>42</v>
      </c>
      <c r="M10" s="130">
        <v>0.69699999999999995</v>
      </c>
      <c r="N10" s="45">
        <v>35</v>
      </c>
    </row>
    <row r="11" spans="1:14" ht="16.5" customHeight="1" x14ac:dyDescent="0.2">
      <c r="A11" s="45">
        <f t="shared" si="0"/>
        <v>10</v>
      </c>
      <c r="B11" s="45">
        <f t="shared" si="1"/>
        <v>1</v>
      </c>
      <c r="C11" s="44" t="s">
        <v>251</v>
      </c>
      <c r="D11" s="105">
        <v>3.3564814814814811E-3</v>
      </c>
      <c r="E11" s="105">
        <v>1.1574074074074073E-3</v>
      </c>
      <c r="F11" s="99">
        <v>4.3822916666666671E-3</v>
      </c>
      <c r="G11" s="99">
        <f t="shared" si="2"/>
        <v>3.2248842592592598E-3</v>
      </c>
      <c r="H11" s="127">
        <f t="shared" si="3"/>
        <v>1.3159722222222132E-4</v>
      </c>
      <c r="I11" s="65">
        <f t="shared" si="4"/>
        <v>78.569999999999993</v>
      </c>
      <c r="J11" s="76"/>
      <c r="K11" s="99">
        <v>4.3842592592592596E-3</v>
      </c>
      <c r="L11" s="45">
        <v>37</v>
      </c>
      <c r="M11" s="130">
        <v>0.82699999999999996</v>
      </c>
      <c r="N11" s="45">
        <v>6</v>
      </c>
    </row>
    <row r="12" spans="1:14" ht="16.5" customHeight="1" x14ac:dyDescent="0.2">
      <c r="A12" s="45">
        <f t="shared" si="0"/>
        <v>11</v>
      </c>
      <c r="B12" s="45">
        <f t="shared" si="1"/>
        <v>37</v>
      </c>
      <c r="C12" s="44" t="s">
        <v>271</v>
      </c>
      <c r="D12" s="105">
        <v>4.1666666666666666E-3</v>
      </c>
      <c r="E12" s="105">
        <v>3.4722222222222224E-4</v>
      </c>
      <c r="F12" s="99">
        <v>4.3857638888888887E-3</v>
      </c>
      <c r="G12" s="99">
        <f t="shared" si="2"/>
        <v>4.0385416666666668E-3</v>
      </c>
      <c r="H12" s="127">
        <f t="shared" si="3"/>
        <v>1.2812499999999977E-4</v>
      </c>
      <c r="I12" s="65">
        <f t="shared" si="4"/>
        <v>76.19</v>
      </c>
      <c r="J12" s="76"/>
      <c r="K12" s="99">
        <v>4.3900462962962955E-3</v>
      </c>
      <c r="L12" s="45">
        <v>41</v>
      </c>
      <c r="M12" s="130">
        <v>0.68</v>
      </c>
      <c r="N12" s="45">
        <v>36</v>
      </c>
    </row>
    <row r="13" spans="1:14" ht="16.5" customHeight="1" x14ac:dyDescent="0.2">
      <c r="A13" s="45">
        <f t="shared" si="0"/>
        <v>12</v>
      </c>
      <c r="B13" s="45">
        <f t="shared" si="1"/>
        <v>4</v>
      </c>
      <c r="C13" s="78" t="s">
        <v>253</v>
      </c>
      <c r="D13" s="105">
        <v>3.5879629629629629E-3</v>
      </c>
      <c r="E13" s="105">
        <v>9.2592592592592585E-4</v>
      </c>
      <c r="F13" s="99">
        <v>4.3900462962962955E-3</v>
      </c>
      <c r="G13" s="99">
        <f t="shared" si="2"/>
        <v>3.4641203703703696E-3</v>
      </c>
      <c r="H13" s="127">
        <f t="shared" si="3"/>
        <v>1.2384259259259336E-4</v>
      </c>
      <c r="I13" s="65">
        <f t="shared" si="4"/>
        <v>73.81</v>
      </c>
      <c r="J13" s="76"/>
      <c r="K13" s="99">
        <v>4.3912037037037036E-3</v>
      </c>
      <c r="L13" s="45">
        <v>40</v>
      </c>
      <c r="M13" s="130">
        <v>0.78700000000000003</v>
      </c>
      <c r="N13" s="45">
        <v>14</v>
      </c>
    </row>
    <row r="14" spans="1:14" ht="16.5" customHeight="1" x14ac:dyDescent="0.2">
      <c r="A14" s="45">
        <f t="shared" si="0"/>
        <v>13</v>
      </c>
      <c r="B14" s="45">
        <f t="shared" si="1"/>
        <v>31</v>
      </c>
      <c r="C14" s="44" t="s">
        <v>215</v>
      </c>
      <c r="D14" s="105">
        <v>3.9930555555555561E-3</v>
      </c>
      <c r="E14" s="105">
        <v>5.2083333333333333E-4</v>
      </c>
      <c r="F14" s="99">
        <v>4.4006944444444441E-3</v>
      </c>
      <c r="G14" s="99">
        <f t="shared" si="2"/>
        <v>3.8798611111111108E-3</v>
      </c>
      <c r="H14" s="127">
        <f t="shared" si="3"/>
        <v>1.1319444444444528E-4</v>
      </c>
      <c r="I14" s="65">
        <f t="shared" si="4"/>
        <v>71.430000000000007</v>
      </c>
      <c r="J14" s="76"/>
      <c r="K14" s="99">
        <v>4.4039351851851852E-3</v>
      </c>
      <c r="L14" s="45">
        <v>44</v>
      </c>
      <c r="M14" s="130">
        <v>0.72399999999999998</v>
      </c>
      <c r="N14" s="45">
        <v>28</v>
      </c>
    </row>
    <row r="15" spans="1:14" ht="16.5" customHeight="1" x14ac:dyDescent="0.2">
      <c r="A15" s="45">
        <f t="shared" si="0"/>
        <v>14</v>
      </c>
      <c r="B15" s="45">
        <f t="shared" si="1"/>
        <v>17</v>
      </c>
      <c r="C15" s="44" t="s">
        <v>259</v>
      </c>
      <c r="D15" s="105">
        <v>3.7847222222222223E-3</v>
      </c>
      <c r="E15" s="105">
        <v>7.291666666666667E-4</v>
      </c>
      <c r="F15" s="99">
        <v>4.4194444444444446E-3</v>
      </c>
      <c r="G15" s="99">
        <f t="shared" si="2"/>
        <v>3.690277777777778E-3</v>
      </c>
      <c r="H15" s="127">
        <f t="shared" si="3"/>
        <v>9.4444444444444307E-5</v>
      </c>
      <c r="I15" s="65">
        <f t="shared" si="4"/>
        <v>69.05</v>
      </c>
      <c r="J15" s="76"/>
      <c r="K15" s="99">
        <v>4.4236111111111117E-3</v>
      </c>
      <c r="L15" s="45">
        <v>41</v>
      </c>
      <c r="M15" s="130">
        <v>0.74399999999999999</v>
      </c>
      <c r="N15" s="45">
        <v>21</v>
      </c>
    </row>
    <row r="16" spans="1:14" ht="16.5" customHeight="1" x14ac:dyDescent="0.2">
      <c r="A16" s="45">
        <f t="shared" si="0"/>
        <v>15</v>
      </c>
      <c r="B16" s="45">
        <f t="shared" si="1"/>
        <v>27</v>
      </c>
      <c r="C16" s="44" t="s">
        <v>216</v>
      </c>
      <c r="D16" s="105">
        <v>3.9351851851851857E-3</v>
      </c>
      <c r="E16" s="105">
        <v>5.7870370370370378E-4</v>
      </c>
      <c r="F16" s="99">
        <v>4.4247685185185189E-3</v>
      </c>
      <c r="G16" s="99">
        <f t="shared" si="2"/>
        <v>3.8460648148148152E-3</v>
      </c>
      <c r="H16" s="127">
        <f t="shared" si="3"/>
        <v>8.9120370370370482E-5</v>
      </c>
      <c r="I16" s="65">
        <f t="shared" si="4"/>
        <v>66.67</v>
      </c>
      <c r="J16" s="76"/>
      <c r="K16" s="99">
        <v>4.4293981481481485E-3</v>
      </c>
      <c r="L16" s="45">
        <v>40</v>
      </c>
      <c r="M16" s="130">
        <v>0.8</v>
      </c>
      <c r="N16" s="45">
        <v>10</v>
      </c>
    </row>
    <row r="17" spans="1:14" ht="16.5" customHeight="1" x14ac:dyDescent="0.2">
      <c r="A17" s="45">
        <f t="shared" si="0"/>
        <v>15</v>
      </c>
      <c r="B17" s="45">
        <f t="shared" si="1"/>
        <v>34</v>
      </c>
      <c r="C17" s="44" t="s">
        <v>222</v>
      </c>
      <c r="D17" s="105">
        <v>4.0509259259259257E-3</v>
      </c>
      <c r="E17" s="105">
        <v>4.6296296296296293E-4</v>
      </c>
      <c r="F17" s="99">
        <v>4.4247685185185189E-3</v>
      </c>
      <c r="G17" s="99">
        <f t="shared" si="2"/>
        <v>3.9618055555555561E-3</v>
      </c>
      <c r="H17" s="127">
        <f t="shared" si="3"/>
        <v>8.9120370370369614E-5</v>
      </c>
      <c r="I17" s="65">
        <f t="shared" si="4"/>
        <v>66.67</v>
      </c>
      <c r="J17" s="76"/>
      <c r="K17" s="99">
        <v>4.4293981481481485E-3</v>
      </c>
      <c r="L17" s="45">
        <v>42</v>
      </c>
      <c r="M17" s="130">
        <v>0.69899999999999995</v>
      </c>
      <c r="N17" s="45">
        <v>33</v>
      </c>
    </row>
    <row r="18" spans="1:14" ht="16.5" customHeight="1" x14ac:dyDescent="0.2">
      <c r="A18" s="45">
        <f t="shared" si="0"/>
        <v>17</v>
      </c>
      <c r="B18" s="45">
        <f t="shared" si="1"/>
        <v>33</v>
      </c>
      <c r="C18" s="44" t="s">
        <v>223</v>
      </c>
      <c r="D18" s="105">
        <v>3.9930555555555561E-3</v>
      </c>
      <c r="E18" s="105">
        <v>5.2083333333333333E-4</v>
      </c>
      <c r="F18" s="99">
        <v>4.4302083333333337E-3</v>
      </c>
      <c r="G18" s="99">
        <f t="shared" si="2"/>
        <v>3.9093750000000005E-3</v>
      </c>
      <c r="H18" s="127">
        <f t="shared" si="3"/>
        <v>8.3680555555555591E-5</v>
      </c>
      <c r="I18" s="65">
        <f t="shared" si="4"/>
        <v>61.9</v>
      </c>
      <c r="J18" s="76"/>
      <c r="K18" s="99">
        <v>4.4305555555555556E-3</v>
      </c>
      <c r="L18" s="45">
        <v>44</v>
      </c>
      <c r="M18" s="130">
        <v>0.71899999999999997</v>
      </c>
      <c r="N18" s="45">
        <v>30</v>
      </c>
    </row>
    <row r="19" spans="1:14" ht="16.5" customHeight="1" x14ac:dyDescent="0.2">
      <c r="A19" s="45">
        <f t="shared" si="0"/>
        <v>18</v>
      </c>
      <c r="B19" s="45">
        <f t="shared" si="1"/>
        <v>38</v>
      </c>
      <c r="C19" s="44" t="s">
        <v>270</v>
      </c>
      <c r="D19" s="105">
        <v>4.1666666666666666E-3</v>
      </c>
      <c r="E19" s="105">
        <v>3.4722222222222224E-4</v>
      </c>
      <c r="F19" s="99">
        <v>4.4418981481481488E-3</v>
      </c>
      <c r="G19" s="99">
        <f t="shared" si="2"/>
        <v>4.094675925925927E-3</v>
      </c>
      <c r="H19" s="127">
        <f t="shared" si="3"/>
        <v>7.1990740740739655E-5</v>
      </c>
      <c r="I19" s="65">
        <f t="shared" si="4"/>
        <v>59.52</v>
      </c>
      <c r="J19" s="76"/>
      <c r="K19" s="99">
        <v>4.4444444444444444E-3</v>
      </c>
      <c r="L19" s="45">
        <v>38</v>
      </c>
      <c r="M19" s="130">
        <v>0.65600000000000003</v>
      </c>
      <c r="N19" s="45">
        <v>40</v>
      </c>
    </row>
    <row r="20" spans="1:14" ht="16.5" customHeight="1" x14ac:dyDescent="0.2">
      <c r="A20" s="45">
        <f t="shared" si="0"/>
        <v>19</v>
      </c>
      <c r="B20" s="45">
        <f t="shared" si="1"/>
        <v>11</v>
      </c>
      <c r="C20" s="78" t="s">
        <v>254</v>
      </c>
      <c r="D20" s="105">
        <v>3.5879629629629629E-3</v>
      </c>
      <c r="E20" s="105">
        <v>9.2592592592592585E-4</v>
      </c>
      <c r="F20" s="99">
        <v>4.4526620370370371E-3</v>
      </c>
      <c r="G20" s="99">
        <f t="shared" si="2"/>
        <v>3.5267361111111111E-3</v>
      </c>
      <c r="H20" s="127">
        <f t="shared" si="3"/>
        <v>6.1226851851851807E-5</v>
      </c>
      <c r="I20" s="65">
        <f t="shared" si="4"/>
        <v>57.14</v>
      </c>
      <c r="J20" s="76"/>
      <c r="K20" s="99">
        <v>4.4583333333333332E-3</v>
      </c>
      <c r="L20" s="45">
        <v>49</v>
      </c>
      <c r="M20" s="130">
        <v>0.82899999999999996</v>
      </c>
      <c r="N20" s="45">
        <v>5</v>
      </c>
    </row>
    <row r="21" spans="1:14" ht="16.5" customHeight="1" x14ac:dyDescent="0.2">
      <c r="A21" s="45">
        <f t="shared" si="0"/>
        <v>20</v>
      </c>
      <c r="B21" s="45">
        <f t="shared" si="1"/>
        <v>22</v>
      </c>
      <c r="C21" s="44" t="s">
        <v>260</v>
      </c>
      <c r="D21" s="105">
        <v>3.8194444444444443E-3</v>
      </c>
      <c r="E21" s="105">
        <v>6.9444444444444447E-4</v>
      </c>
      <c r="F21" s="99">
        <v>4.4640046296296294E-3</v>
      </c>
      <c r="G21" s="99">
        <f t="shared" si="2"/>
        <v>3.7695601851851848E-3</v>
      </c>
      <c r="H21" s="127">
        <f t="shared" si="3"/>
        <v>4.98842592592595E-5</v>
      </c>
      <c r="I21" s="65">
        <f t="shared" si="4"/>
        <v>54.76</v>
      </c>
      <c r="J21" s="76"/>
      <c r="K21" s="99">
        <v>4.4675925925925933E-3</v>
      </c>
      <c r="L21" s="45">
        <v>41</v>
      </c>
      <c r="M21" s="130">
        <v>0.72899999999999998</v>
      </c>
      <c r="N21" s="45">
        <v>27</v>
      </c>
    </row>
    <row r="22" spans="1:14" ht="16.5" customHeight="1" x14ac:dyDescent="0.2">
      <c r="A22" s="45">
        <f t="shared" si="0"/>
        <v>21</v>
      </c>
      <c r="B22" s="45">
        <f t="shared" si="1"/>
        <v>24</v>
      </c>
      <c r="C22" s="44" t="s">
        <v>261</v>
      </c>
      <c r="D22" s="105">
        <v>3.8194444444444443E-3</v>
      </c>
      <c r="E22" s="105">
        <v>6.9444444444444447E-4</v>
      </c>
      <c r="F22" s="99">
        <v>4.4840277777777778E-3</v>
      </c>
      <c r="G22" s="99">
        <f t="shared" si="2"/>
        <v>3.7895833333333332E-3</v>
      </c>
      <c r="H22" s="127">
        <f t="shared" si="3"/>
        <v>2.9861111111111147E-5</v>
      </c>
      <c r="I22" s="65">
        <f t="shared" si="4"/>
        <v>52.38</v>
      </c>
      <c r="J22" s="76"/>
      <c r="K22" s="99">
        <v>4.4872685185185189E-3</v>
      </c>
      <c r="L22" s="45">
        <v>46</v>
      </c>
      <c r="M22" s="130">
        <v>0.753</v>
      </c>
      <c r="N22" s="45">
        <v>20</v>
      </c>
    </row>
    <row r="23" spans="1:14" ht="16.5" customHeight="1" x14ac:dyDescent="0.2">
      <c r="A23" s="45">
        <f t="shared" si="0"/>
        <v>22</v>
      </c>
      <c r="B23" s="45">
        <f t="shared" si="1"/>
        <v>25</v>
      </c>
      <c r="C23" s="44" t="s">
        <v>213</v>
      </c>
      <c r="D23" s="105">
        <v>3.8194444444444443E-3</v>
      </c>
      <c r="E23" s="105">
        <v>6.9444444444444447E-4</v>
      </c>
      <c r="F23" s="99">
        <v>4.4947916666666669E-3</v>
      </c>
      <c r="G23" s="99">
        <f t="shared" si="2"/>
        <v>3.8003472222222223E-3</v>
      </c>
      <c r="H23" s="127">
        <f t="shared" si="3"/>
        <v>1.9097222222221998E-5</v>
      </c>
      <c r="I23" s="65">
        <f t="shared" si="4"/>
        <v>50</v>
      </c>
      <c r="J23" s="76"/>
      <c r="K23" s="99">
        <v>4.4988425925925925E-3</v>
      </c>
      <c r="L23" s="45">
        <v>43</v>
      </c>
      <c r="M23" s="130">
        <v>0.73399999999999999</v>
      </c>
      <c r="N23" s="45">
        <v>25</v>
      </c>
    </row>
    <row r="24" spans="1:14" ht="16.5" customHeight="1" x14ac:dyDescent="0.2">
      <c r="A24" s="45">
        <f t="shared" si="0"/>
        <v>23</v>
      </c>
      <c r="B24" s="45">
        <f t="shared" si="1"/>
        <v>8</v>
      </c>
      <c r="C24" s="78" t="s">
        <v>209</v>
      </c>
      <c r="D24" s="105">
        <v>3.5069444444444445E-3</v>
      </c>
      <c r="E24" s="105">
        <v>1.0069444444444444E-3</v>
      </c>
      <c r="F24" s="99">
        <v>4.5004629629629631E-3</v>
      </c>
      <c r="G24" s="99">
        <f t="shared" si="2"/>
        <v>3.4935185185185186E-3</v>
      </c>
      <c r="H24" s="127">
        <f t="shared" si="3"/>
        <v>1.3425925925925845E-5</v>
      </c>
      <c r="I24" s="65">
        <f t="shared" si="4"/>
        <v>47.62</v>
      </c>
      <c r="J24" s="76"/>
      <c r="K24" s="99">
        <v>4.5011574074074077E-3</v>
      </c>
      <c r="L24" s="45">
        <v>50</v>
      </c>
      <c r="M24" s="130">
        <v>0.84299999999999997</v>
      </c>
      <c r="N24" s="45">
        <v>3</v>
      </c>
    </row>
    <row r="25" spans="1:14" ht="16.5" customHeight="1" x14ac:dyDescent="0.2">
      <c r="A25" s="45">
        <f t="shared" si="0"/>
        <v>24</v>
      </c>
      <c r="B25" s="45">
        <f t="shared" si="1"/>
        <v>30</v>
      </c>
      <c r="C25" s="44" t="s">
        <v>262</v>
      </c>
      <c r="D25" s="105">
        <v>3.8773148148148143E-3</v>
      </c>
      <c r="E25" s="105">
        <v>6.3657407407407402E-4</v>
      </c>
      <c r="F25" s="99">
        <v>4.5143518518518519E-3</v>
      </c>
      <c r="G25" s="99">
        <f t="shared" si="2"/>
        <v>3.8777777777777777E-3</v>
      </c>
      <c r="H25" s="99">
        <f t="shared" si="3"/>
        <v>4.6296296296339384E-7</v>
      </c>
      <c r="I25" s="65">
        <f t="shared" si="4"/>
        <v>45.24</v>
      </c>
      <c r="J25" s="76"/>
      <c r="K25" s="99">
        <v>4.5185185185185181E-3</v>
      </c>
      <c r="L25" s="45">
        <v>41</v>
      </c>
      <c r="M25" s="130">
        <v>0.70799999999999996</v>
      </c>
      <c r="N25" s="45">
        <v>32</v>
      </c>
    </row>
    <row r="26" spans="1:14" ht="16.5" customHeight="1" x14ac:dyDescent="0.2">
      <c r="A26" s="45">
        <f t="shared" si="0"/>
        <v>25</v>
      </c>
      <c r="B26" s="45">
        <f t="shared" si="1"/>
        <v>40</v>
      </c>
      <c r="C26" s="44" t="s">
        <v>269</v>
      </c>
      <c r="D26" s="105">
        <v>4.108796296296297E-3</v>
      </c>
      <c r="E26" s="105">
        <v>4.0509259259259258E-4</v>
      </c>
      <c r="F26" s="99">
        <v>4.517013888888889E-3</v>
      </c>
      <c r="G26" s="99">
        <f t="shared" si="2"/>
        <v>4.1119212962962967E-3</v>
      </c>
      <c r="H26" s="99">
        <f t="shared" si="3"/>
        <v>3.1249999999996558E-6</v>
      </c>
      <c r="I26" s="65">
        <f t="shared" si="4"/>
        <v>42.86</v>
      </c>
      <c r="J26" s="76"/>
      <c r="K26" s="99">
        <v>4.5208333333333333E-3</v>
      </c>
      <c r="L26" s="45">
        <v>34</v>
      </c>
      <c r="M26" s="130">
        <v>0.63700000000000001</v>
      </c>
      <c r="N26" s="45">
        <v>42</v>
      </c>
    </row>
    <row r="27" spans="1:14" ht="16.5" customHeight="1" x14ac:dyDescent="0.2">
      <c r="A27" s="45">
        <f t="shared" si="0"/>
        <v>26</v>
      </c>
      <c r="B27" s="45">
        <f t="shared" si="1"/>
        <v>5</v>
      </c>
      <c r="C27" s="78" t="s">
        <v>252</v>
      </c>
      <c r="D27" s="105">
        <v>3.4606481481481485E-3</v>
      </c>
      <c r="E27" s="105">
        <v>1.0532407407407407E-3</v>
      </c>
      <c r="F27" s="101">
        <v>4.5210648148148154E-3</v>
      </c>
      <c r="G27" s="99">
        <f t="shared" si="2"/>
        <v>3.4678240740740746E-3</v>
      </c>
      <c r="H27" s="99">
        <f t="shared" si="3"/>
        <v>7.1759259259260993E-6</v>
      </c>
      <c r="I27" s="65">
        <f t="shared" si="4"/>
        <v>40.479999999999997</v>
      </c>
      <c r="J27" s="76"/>
      <c r="K27" s="101">
        <v>4.5231481481481485E-3</v>
      </c>
      <c r="L27" s="45">
        <v>38</v>
      </c>
      <c r="M27" s="130">
        <v>0.77500000000000002</v>
      </c>
      <c r="N27" s="45">
        <v>17</v>
      </c>
    </row>
    <row r="28" spans="1:14" ht="16.5" customHeight="1" x14ac:dyDescent="0.2">
      <c r="A28" s="45">
        <f t="shared" si="0"/>
        <v>27</v>
      </c>
      <c r="B28" s="45">
        <f t="shared" si="1"/>
        <v>6</v>
      </c>
      <c r="C28" s="78" t="s">
        <v>246</v>
      </c>
      <c r="D28" s="105">
        <v>3.4606481481481485E-3</v>
      </c>
      <c r="E28" s="105">
        <v>1.0532407407407407E-3</v>
      </c>
      <c r="F28" s="99">
        <v>4.5254629629629629E-3</v>
      </c>
      <c r="G28" s="99">
        <f t="shared" si="2"/>
        <v>3.472222222222222E-3</v>
      </c>
      <c r="H28" s="99">
        <f t="shared" si="3"/>
        <v>1.157407407407357E-5</v>
      </c>
      <c r="I28" s="65">
        <f t="shared" si="4"/>
        <v>38.1</v>
      </c>
      <c r="J28" s="76"/>
      <c r="K28" s="99">
        <v>4.5300925925925925E-3</v>
      </c>
      <c r="L28" s="45">
        <v>35</v>
      </c>
      <c r="M28" s="130">
        <v>0.75800000000000001</v>
      </c>
      <c r="N28" s="45">
        <v>19</v>
      </c>
    </row>
    <row r="29" spans="1:14" ht="16.5" customHeight="1" x14ac:dyDescent="0.2">
      <c r="A29" s="45">
        <f t="shared" si="0"/>
        <v>28</v>
      </c>
      <c r="B29" s="45">
        <f t="shared" si="1"/>
        <v>10</v>
      </c>
      <c r="C29" s="78" t="s">
        <v>214</v>
      </c>
      <c r="D29" s="105">
        <v>3.5069444444444445E-3</v>
      </c>
      <c r="E29" s="105">
        <v>1.0069444444444444E-3</v>
      </c>
      <c r="F29" s="99">
        <v>4.5292824074074081E-3</v>
      </c>
      <c r="G29" s="99">
        <f t="shared" si="2"/>
        <v>3.5223379629629637E-3</v>
      </c>
      <c r="H29" s="99">
        <f t="shared" si="3"/>
        <v>1.5393518518519184E-5</v>
      </c>
      <c r="I29" s="65">
        <f t="shared" si="4"/>
        <v>35.71</v>
      </c>
      <c r="J29" s="76"/>
      <c r="K29" s="99">
        <v>4.5335648148148149E-3</v>
      </c>
      <c r="L29" s="45">
        <v>46</v>
      </c>
      <c r="M29" s="130">
        <v>0.81</v>
      </c>
      <c r="N29" s="45">
        <v>7</v>
      </c>
    </row>
    <row r="30" spans="1:14" ht="16.5" customHeight="1" x14ac:dyDescent="0.2">
      <c r="A30" s="45">
        <f t="shared" si="0"/>
        <v>29</v>
      </c>
      <c r="B30" s="45">
        <f t="shared" si="1"/>
        <v>42</v>
      </c>
      <c r="C30" s="44" t="s">
        <v>272</v>
      </c>
      <c r="D30" s="105">
        <v>4.5138888888888893E-3</v>
      </c>
      <c r="E30" s="105">
        <v>0</v>
      </c>
      <c r="F30" s="99">
        <v>4.5321759259259265E-3</v>
      </c>
      <c r="G30" s="99">
        <f t="shared" si="2"/>
        <v>4.5321759259259265E-3</v>
      </c>
      <c r="H30" s="99">
        <f t="shared" si="3"/>
        <v>1.8287037037037143E-5</v>
      </c>
      <c r="I30" s="65">
        <f t="shared" si="4"/>
        <v>33.33</v>
      </c>
      <c r="J30" s="76"/>
      <c r="K30" s="99">
        <v>4.5358796296296293E-3</v>
      </c>
      <c r="L30" s="45">
        <v>53</v>
      </c>
      <c r="M30" s="130">
        <v>0.66600000000000004</v>
      </c>
      <c r="N30" s="45">
        <v>38</v>
      </c>
    </row>
    <row r="31" spans="1:14" ht="16.5" customHeight="1" x14ac:dyDescent="0.2">
      <c r="A31" s="45">
        <f t="shared" si="0"/>
        <v>30</v>
      </c>
      <c r="B31" s="45">
        <f t="shared" si="1"/>
        <v>21</v>
      </c>
      <c r="C31" s="44" t="s">
        <v>258</v>
      </c>
      <c r="D31" s="105">
        <v>3.7384259259259263E-3</v>
      </c>
      <c r="E31" s="105">
        <v>7.7546296296296304E-4</v>
      </c>
      <c r="F31" s="99">
        <v>4.5365740740740739E-3</v>
      </c>
      <c r="G31" s="99">
        <f t="shared" si="2"/>
        <v>3.7611111111111109E-3</v>
      </c>
      <c r="H31" s="99">
        <f t="shared" si="3"/>
        <v>2.2685185185184614E-5</v>
      </c>
      <c r="I31" s="65">
        <f t="shared" si="4"/>
        <v>30.95</v>
      </c>
      <c r="J31" s="76"/>
      <c r="K31" s="99">
        <v>4.5381944444444445E-3</v>
      </c>
      <c r="L31" s="45">
        <v>59</v>
      </c>
      <c r="M31" s="130">
        <v>0.84399999999999997</v>
      </c>
      <c r="N31" s="45">
        <v>2</v>
      </c>
    </row>
    <row r="32" spans="1:14" ht="16.5" customHeight="1" x14ac:dyDescent="0.2">
      <c r="A32" s="45">
        <f t="shared" si="0"/>
        <v>31</v>
      </c>
      <c r="B32" s="45">
        <f t="shared" si="1"/>
        <v>14</v>
      </c>
      <c r="C32" s="44" t="s">
        <v>225</v>
      </c>
      <c r="D32" s="105">
        <v>3.5879629629629629E-3</v>
      </c>
      <c r="E32" s="105">
        <v>9.2592592592592585E-4</v>
      </c>
      <c r="F32" s="99">
        <v>4.5438657407407415E-3</v>
      </c>
      <c r="G32" s="99">
        <f t="shared" si="2"/>
        <v>3.6179398148148156E-3</v>
      </c>
      <c r="H32" s="99">
        <f t="shared" si="3"/>
        <v>2.9976851851852646E-5</v>
      </c>
      <c r="I32" s="65">
        <f t="shared" si="4"/>
        <v>28.57</v>
      </c>
      <c r="J32" s="76"/>
      <c r="K32" s="99">
        <v>4.5486111111111109E-3</v>
      </c>
      <c r="L32" s="45">
        <v>46</v>
      </c>
      <c r="M32" s="130">
        <v>0.78900000000000003</v>
      </c>
      <c r="N32" s="45">
        <v>12</v>
      </c>
    </row>
    <row r="33" spans="1:16" ht="16.5" customHeight="1" x14ac:dyDescent="0.2">
      <c r="A33" s="45">
        <f t="shared" si="0"/>
        <v>32</v>
      </c>
      <c r="B33" s="45">
        <f t="shared" si="1"/>
        <v>13</v>
      </c>
      <c r="C33" s="78" t="s">
        <v>211</v>
      </c>
      <c r="D33" s="105">
        <v>3.530092592592592E-3</v>
      </c>
      <c r="E33" s="105">
        <v>9.8379629629629642E-4</v>
      </c>
      <c r="F33" s="99">
        <v>4.5491898148148149E-3</v>
      </c>
      <c r="G33" s="99">
        <f t="shared" si="2"/>
        <v>3.5653935185185185E-3</v>
      </c>
      <c r="H33" s="99">
        <f t="shared" si="3"/>
        <v>3.5300925925926471E-5</v>
      </c>
      <c r="I33" s="65">
        <f t="shared" si="4"/>
        <v>26.19</v>
      </c>
      <c r="J33" s="76"/>
      <c r="K33" s="99">
        <v>4.5555555555555557E-3</v>
      </c>
      <c r="L33" s="45">
        <v>40</v>
      </c>
      <c r="M33" s="130">
        <v>0.76500000000000001</v>
      </c>
      <c r="N33" s="45">
        <v>18</v>
      </c>
    </row>
    <row r="34" spans="1:16" ht="16.5" customHeight="1" x14ac:dyDescent="0.2">
      <c r="A34" s="45">
        <f t="shared" si="0"/>
        <v>33</v>
      </c>
      <c r="B34" s="45">
        <f t="shared" si="1"/>
        <v>15</v>
      </c>
      <c r="C34" s="78" t="s">
        <v>255</v>
      </c>
      <c r="D34" s="105">
        <v>3.6111111111111114E-3</v>
      </c>
      <c r="E34" s="105">
        <v>9.0277777777777784E-4</v>
      </c>
      <c r="F34" s="99">
        <v>4.5530092592592592E-3</v>
      </c>
      <c r="G34" s="99">
        <f t="shared" si="2"/>
        <v>3.6502314814814813E-3</v>
      </c>
      <c r="H34" s="99">
        <f t="shared" si="3"/>
        <v>3.9120370370369917E-5</v>
      </c>
      <c r="I34" s="65">
        <f t="shared" si="4"/>
        <v>23.81</v>
      </c>
      <c r="J34" s="76"/>
      <c r="K34" s="99">
        <v>4.5590277777777773E-3</v>
      </c>
      <c r="L34" s="45">
        <v>35</v>
      </c>
      <c r="M34" s="130">
        <v>0.72099999999999997</v>
      </c>
      <c r="N34" s="45">
        <v>29</v>
      </c>
    </row>
    <row r="35" spans="1:16" ht="16.5" customHeight="1" x14ac:dyDescent="0.2">
      <c r="A35" s="45">
        <f t="shared" si="0"/>
        <v>34</v>
      </c>
      <c r="B35" s="45">
        <f t="shared" si="1"/>
        <v>9</v>
      </c>
      <c r="C35" s="78" t="s">
        <v>250</v>
      </c>
      <c r="D35" s="105">
        <v>3.472222222222222E-3</v>
      </c>
      <c r="E35" s="105">
        <v>1.0416666666666667E-3</v>
      </c>
      <c r="F35" s="99">
        <v>4.5568287037037036E-3</v>
      </c>
      <c r="G35" s="99">
        <f t="shared" si="2"/>
        <v>3.5151620370370371E-3</v>
      </c>
      <c r="H35" s="99">
        <f t="shared" si="3"/>
        <v>4.2939814814815097E-5</v>
      </c>
      <c r="I35" s="65">
        <f t="shared" si="4"/>
        <v>21.43</v>
      </c>
      <c r="J35" s="76"/>
      <c r="K35" s="99">
        <v>4.5636574074074069E-3</v>
      </c>
      <c r="L35" s="45">
        <v>42</v>
      </c>
      <c r="M35" s="130">
        <v>0.78700000000000003</v>
      </c>
      <c r="N35" s="45">
        <v>14</v>
      </c>
    </row>
    <row r="36" spans="1:16" ht="16.5" customHeight="1" x14ac:dyDescent="0.2">
      <c r="A36" s="45">
        <f t="shared" si="0"/>
        <v>34</v>
      </c>
      <c r="B36" s="45">
        <f t="shared" si="1"/>
        <v>36</v>
      </c>
      <c r="C36" s="44" t="s">
        <v>265</v>
      </c>
      <c r="D36" s="105">
        <v>3.9930555555555561E-3</v>
      </c>
      <c r="E36" s="105">
        <v>5.2083333333333333E-4</v>
      </c>
      <c r="F36" s="99">
        <v>4.5568287037037036E-3</v>
      </c>
      <c r="G36" s="99">
        <f t="shared" si="2"/>
        <v>4.0359953703703703E-3</v>
      </c>
      <c r="H36" s="99">
        <f t="shared" si="3"/>
        <v>4.293981481481423E-5</v>
      </c>
      <c r="I36" s="65">
        <f t="shared" si="4"/>
        <v>21.43</v>
      </c>
      <c r="J36" s="76"/>
      <c r="K36" s="99">
        <v>4.5636574074074069E-3</v>
      </c>
      <c r="L36" s="45">
        <v>39</v>
      </c>
      <c r="M36" s="130">
        <v>0.67</v>
      </c>
      <c r="N36" s="45">
        <v>37</v>
      </c>
    </row>
    <row r="37" spans="1:16" ht="16.5" customHeight="1" x14ac:dyDescent="0.2">
      <c r="A37" s="45">
        <f t="shared" si="0"/>
        <v>36</v>
      </c>
      <c r="B37" s="45">
        <f t="shared" si="1"/>
        <v>2</v>
      </c>
      <c r="C37" s="44" t="s">
        <v>243</v>
      </c>
      <c r="D37" s="105">
        <v>3.2986111111111111E-3</v>
      </c>
      <c r="E37" s="105">
        <v>1.2152777777777778E-3</v>
      </c>
      <c r="F37" s="99">
        <v>4.5646990740740743E-3</v>
      </c>
      <c r="G37" s="99">
        <f t="shared" si="2"/>
        <v>3.3494212962962965E-3</v>
      </c>
      <c r="H37" s="99">
        <f t="shared" si="3"/>
        <v>5.081018518518542E-5</v>
      </c>
      <c r="I37" s="65">
        <f t="shared" si="4"/>
        <v>16.670000000000002</v>
      </c>
      <c r="J37" s="76"/>
      <c r="K37" s="99">
        <v>4.5648148148148149E-3</v>
      </c>
      <c r="L37" s="45">
        <v>45</v>
      </c>
      <c r="M37" s="130">
        <v>0.84499999999999997</v>
      </c>
      <c r="N37" s="45">
        <v>1</v>
      </c>
    </row>
    <row r="38" spans="1:16" ht="16.5" customHeight="1" x14ac:dyDescent="0.2">
      <c r="A38" s="45">
        <f t="shared" si="0"/>
        <v>37</v>
      </c>
      <c r="B38" s="45">
        <f t="shared" si="1"/>
        <v>23</v>
      </c>
      <c r="C38" s="44" t="s">
        <v>257</v>
      </c>
      <c r="D38" s="105">
        <v>3.7037037037037034E-3</v>
      </c>
      <c r="E38" s="105">
        <v>8.1018518518518516E-4</v>
      </c>
      <c r="F38" s="99">
        <v>4.5813657407407409E-3</v>
      </c>
      <c r="G38" s="99">
        <f t="shared" si="2"/>
        <v>3.7711805555555558E-3</v>
      </c>
      <c r="H38" s="99">
        <f t="shared" si="3"/>
        <v>6.7476851851852419E-5</v>
      </c>
      <c r="I38" s="65">
        <f t="shared" si="4"/>
        <v>14.29</v>
      </c>
      <c r="J38" s="76"/>
      <c r="K38" s="99">
        <v>4.5856481481481486E-3</v>
      </c>
      <c r="L38" s="45">
        <v>51</v>
      </c>
      <c r="M38" s="130">
        <v>0.78800000000000003</v>
      </c>
      <c r="N38" s="45">
        <v>13</v>
      </c>
    </row>
    <row r="39" spans="1:16" ht="16.5" customHeight="1" x14ac:dyDescent="0.2">
      <c r="A39" s="45">
        <f t="shared" si="0"/>
        <v>38</v>
      </c>
      <c r="B39" s="45">
        <f t="shared" si="1"/>
        <v>3</v>
      </c>
      <c r="C39" s="44" t="s">
        <v>217</v>
      </c>
      <c r="D39" s="105">
        <v>3.3564814814814811E-3</v>
      </c>
      <c r="E39" s="105">
        <v>1.1574074074074073E-3</v>
      </c>
      <c r="F39" s="99">
        <v>4.6103009259259257E-3</v>
      </c>
      <c r="G39" s="99">
        <f t="shared" si="2"/>
        <v>3.4528935185185183E-3</v>
      </c>
      <c r="H39" s="99">
        <f t="shared" si="3"/>
        <v>9.6412037037037213E-5</v>
      </c>
      <c r="I39" s="65">
        <f t="shared" si="4"/>
        <v>11.9</v>
      </c>
      <c r="J39" s="76"/>
      <c r="K39" s="99">
        <v>4.6134259259259262E-3</v>
      </c>
      <c r="L39" s="45">
        <v>38</v>
      </c>
      <c r="M39" s="130">
        <v>0.77800000000000002</v>
      </c>
      <c r="N39" s="45">
        <v>16</v>
      </c>
    </row>
    <row r="40" spans="1:16" ht="16.5" customHeight="1" x14ac:dyDescent="0.2">
      <c r="A40" s="45">
        <f t="shared" si="0"/>
        <v>39</v>
      </c>
      <c r="B40" s="45">
        <f t="shared" si="1"/>
        <v>20</v>
      </c>
      <c r="C40" s="44" t="s">
        <v>218</v>
      </c>
      <c r="D40" s="105">
        <v>3.645833333333333E-3</v>
      </c>
      <c r="E40" s="105">
        <v>8.6805555555555551E-4</v>
      </c>
      <c r="F40" s="99">
        <v>4.6280092592592597E-3</v>
      </c>
      <c r="G40" s="99">
        <f t="shared" si="2"/>
        <v>3.7599537037037042E-3</v>
      </c>
      <c r="H40" s="99">
        <f t="shared" si="3"/>
        <v>1.141203703703712E-4</v>
      </c>
      <c r="I40" s="65">
        <f t="shared" si="4"/>
        <v>9.52</v>
      </c>
      <c r="J40" s="76"/>
      <c r="K40" s="99">
        <v>4.6307870370370366E-3</v>
      </c>
      <c r="L40" s="45">
        <v>38</v>
      </c>
      <c r="M40" s="130">
        <v>0.71399999999999997</v>
      </c>
      <c r="N40" s="45">
        <v>31</v>
      </c>
    </row>
    <row r="41" spans="1:16" ht="16.5" customHeight="1" x14ac:dyDescent="0.2">
      <c r="A41" s="45">
        <f t="shared" si="0"/>
        <v>40</v>
      </c>
      <c r="B41" s="45">
        <f t="shared" si="1"/>
        <v>29</v>
      </c>
      <c r="C41" s="44" t="s">
        <v>207</v>
      </c>
      <c r="D41" s="105">
        <v>3.7384259259259263E-3</v>
      </c>
      <c r="E41" s="105">
        <v>7.7546296296296304E-4</v>
      </c>
      <c r="F41" s="99">
        <v>4.645949074074074E-3</v>
      </c>
      <c r="G41" s="99">
        <f t="shared" si="2"/>
        <v>3.870486111111111E-3</v>
      </c>
      <c r="H41" s="99">
        <f t="shared" si="3"/>
        <v>1.3206018518518471E-4</v>
      </c>
      <c r="I41" s="65">
        <f t="shared" si="4"/>
        <v>7.14</v>
      </c>
      <c r="J41" s="76"/>
      <c r="K41" s="99">
        <v>4.6493055555555558E-3</v>
      </c>
      <c r="L41" s="45">
        <v>41</v>
      </c>
      <c r="M41" s="130">
        <v>0.80300000000000005</v>
      </c>
      <c r="N41" s="45">
        <v>8</v>
      </c>
    </row>
    <row r="42" spans="1:16" ht="16.5" customHeight="1" x14ac:dyDescent="0.2">
      <c r="A42" s="45">
        <f t="shared" si="0"/>
        <v>41</v>
      </c>
      <c r="B42" s="45">
        <f t="shared" si="1"/>
        <v>7</v>
      </c>
      <c r="C42" s="44" t="s">
        <v>224</v>
      </c>
      <c r="D42" s="105">
        <v>3.3564814814814811E-3</v>
      </c>
      <c r="E42" s="105">
        <v>1.1574074074074073E-3</v>
      </c>
      <c r="F42" s="99">
        <v>4.6491898148148152E-3</v>
      </c>
      <c r="G42" s="99">
        <f t="shared" si="2"/>
        <v>3.4917824074074079E-3</v>
      </c>
      <c r="H42" s="99">
        <f t="shared" si="3"/>
        <v>1.3530092592592673E-4</v>
      </c>
      <c r="I42" s="65">
        <f t="shared" si="4"/>
        <v>4.76</v>
      </c>
      <c r="J42" s="76"/>
      <c r="K42" s="99">
        <v>4.650462962962963E-3</v>
      </c>
      <c r="L42" s="45">
        <v>42</v>
      </c>
      <c r="M42" s="130">
        <v>0.79300000000000004</v>
      </c>
      <c r="N42" s="45">
        <v>11</v>
      </c>
      <c r="O42" s="91"/>
      <c r="P42" s="91"/>
    </row>
    <row r="43" spans="1:16" ht="16.5" customHeight="1" x14ac:dyDescent="0.2">
      <c r="A43" s="45">
        <f t="shared" si="0"/>
        <v>42</v>
      </c>
      <c r="B43" s="45">
        <f t="shared" si="1"/>
        <v>41</v>
      </c>
      <c r="C43" s="44" t="s">
        <v>226</v>
      </c>
      <c r="D43" s="105">
        <v>3.7847222222222223E-3</v>
      </c>
      <c r="E43" s="105">
        <v>7.291666666666667E-4</v>
      </c>
      <c r="F43" s="99">
        <v>4.8502314814814823E-3</v>
      </c>
      <c r="G43" s="99">
        <f t="shared" si="2"/>
        <v>4.1210648148148152E-3</v>
      </c>
      <c r="H43" s="99">
        <f t="shared" si="3"/>
        <v>3.3634259259259294E-4</v>
      </c>
      <c r="I43" s="65">
        <f t="shared" si="4"/>
        <v>2.38</v>
      </c>
      <c r="J43" s="76"/>
      <c r="K43" s="99">
        <v>4.8530092592592592E-3</v>
      </c>
      <c r="L43" s="45">
        <v>47</v>
      </c>
      <c r="M43" s="130">
        <v>0.69799999999999995</v>
      </c>
      <c r="N43" s="45">
        <v>34</v>
      </c>
    </row>
    <row r="45" spans="1:16" ht="17.25" customHeight="1" x14ac:dyDescent="0.2">
      <c r="A45" s="45" t="s">
        <v>27</v>
      </c>
      <c r="B45" s="66">
        <v>42</v>
      </c>
    </row>
    <row r="46" spans="1:16" ht="17.25" customHeight="1" x14ac:dyDescent="0.2"/>
    <row r="47" spans="1:16" ht="17.25" customHeight="1" x14ac:dyDescent="0.2">
      <c r="A47" s="45" t="s">
        <v>16</v>
      </c>
      <c r="B47" s="45">
        <v>1</v>
      </c>
      <c r="C47" s="44" t="s">
        <v>273</v>
      </c>
      <c r="I47" s="45">
        <f>ROUND(100-((100/$B$45)*(ROUNDUP($B$45*0.4,0)-1)),2)</f>
        <v>61.9</v>
      </c>
    </row>
    <row r="48" spans="1:16" ht="17.25" customHeight="1" x14ac:dyDescent="0.2">
      <c r="B48" s="45">
        <v>2</v>
      </c>
      <c r="C48" s="44" t="s">
        <v>274</v>
      </c>
      <c r="I48" s="45">
        <f>ROUND(100-((100/$B$45)*(ROUNDUP($B$45*0.4,0)-1)),2)</f>
        <v>61.9</v>
      </c>
    </row>
    <row r="49" spans="2:9" ht="17.25" customHeight="1" x14ac:dyDescent="0.2">
      <c r="B49" s="45">
        <v>3</v>
      </c>
      <c r="C49" s="44" t="s">
        <v>230</v>
      </c>
      <c r="I49" s="45">
        <f>ROUND(100-((100/$B$45)*(ROUNDUP($B$45*0.4,0)-1)),2)</f>
        <v>61.9</v>
      </c>
    </row>
    <row r="50" spans="2:9" ht="17.25" customHeight="1" x14ac:dyDescent="0.2">
      <c r="B50" s="45">
        <v>4</v>
      </c>
      <c r="C50" s="44" t="s">
        <v>275</v>
      </c>
      <c r="I50" s="45">
        <f>ROUND(100-((100/$B$45)*(ROUNDUP($B$45*0.4,0)-1)),2)</f>
        <v>61.9</v>
      </c>
    </row>
    <row r="52" spans="2:9" x14ac:dyDescent="0.2">
      <c r="H52" t="s">
        <v>30</v>
      </c>
      <c r="I52" s="45">
        <f>SUM(I2:I50)</f>
        <v>2402.3600000000006</v>
      </c>
    </row>
  </sheetData>
  <sheetProtection algorithmName="SHA-512" hashValue="g2qldMJ3yGPGeUfBwE6KB5q1eanq183ZYhiwVERg1DGWfya2ZSv4j9GXuAjCxQSiHoF6AwvXEvbnFVK0k7TG1g==" saltValue="zuLbphCYUxLg+hoJ4PzDkQ==" spinCount="100000" sheet="1" objects="1" scenarios="1"/>
  <sortState xmlns:xlrd2="http://schemas.microsoft.com/office/spreadsheetml/2017/richdata2" ref="A2:I43">
    <sortCondition ref="A2:A4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L59"/>
  <sheetViews>
    <sheetView zoomScale="85" zoomScaleNormal="85" workbookViewId="0"/>
  </sheetViews>
  <sheetFormatPr defaultRowHeight="12.75" x14ac:dyDescent="0.2"/>
  <cols>
    <col min="1" max="2" width="11.28515625" customWidth="1"/>
    <col min="3" max="3" width="23.7109375" customWidth="1"/>
    <col min="4" max="9" width="11.140625" customWidth="1"/>
    <col min="10" max="10" width="7.140625" hidden="1" customWidth="1"/>
    <col min="11" max="11" width="5.7109375" customWidth="1"/>
    <col min="12" max="12" width="5.7109375" hidden="1" customWidth="1"/>
    <col min="13" max="14" width="11.140625" customWidth="1"/>
    <col min="15" max="15" width="6.28515625" customWidth="1"/>
    <col min="16" max="18" width="9.140625" hidden="1" customWidth="1"/>
    <col min="19" max="19" width="4.42578125" hidden="1" customWidth="1"/>
    <col min="20" max="25" width="9.140625" hidden="1" customWidth="1"/>
    <col min="26" max="26" width="16.42578125" hidden="1" customWidth="1"/>
    <col min="27" max="36" width="9.140625" hidden="1" customWidth="1"/>
    <col min="37" max="37" width="9.140625" customWidth="1"/>
  </cols>
  <sheetData>
    <row r="1" spans="1:38" ht="38.25" x14ac:dyDescent="0.2">
      <c r="A1" s="8" t="s">
        <v>6</v>
      </c>
      <c r="B1" s="8" t="s">
        <v>7</v>
      </c>
      <c r="C1" s="62" t="s">
        <v>8</v>
      </c>
      <c r="D1" s="8" t="s">
        <v>17</v>
      </c>
      <c r="E1" s="8" t="s">
        <v>9</v>
      </c>
      <c r="F1" s="8" t="s">
        <v>20</v>
      </c>
      <c r="G1" s="8" t="s">
        <v>19</v>
      </c>
      <c r="H1" s="8" t="s">
        <v>15</v>
      </c>
      <c r="I1" s="8" t="s">
        <v>10</v>
      </c>
      <c r="J1" s="76">
        <v>8.9120370370370378E-3</v>
      </c>
      <c r="K1" s="76"/>
      <c r="L1" s="8" t="s">
        <v>281</v>
      </c>
      <c r="M1" s="141" t="s">
        <v>279</v>
      </c>
      <c r="N1" s="141" t="s">
        <v>280</v>
      </c>
      <c r="O1" s="76"/>
      <c r="P1" s="135" t="s">
        <v>314</v>
      </c>
      <c r="Q1" s="135" t="s">
        <v>306</v>
      </c>
      <c r="R1" s="135" t="s">
        <v>310</v>
      </c>
      <c r="S1" s="135"/>
      <c r="T1" s="135" t="s">
        <v>307</v>
      </c>
      <c r="U1" s="135" t="s">
        <v>308</v>
      </c>
      <c r="V1" s="135" t="s">
        <v>311</v>
      </c>
      <c r="W1" s="135" t="s">
        <v>309</v>
      </c>
      <c r="X1" s="135"/>
      <c r="Y1" t="s">
        <v>284</v>
      </c>
      <c r="Z1" t="s">
        <v>8</v>
      </c>
      <c r="AA1" t="s">
        <v>285</v>
      </c>
      <c r="AB1" t="s">
        <v>9</v>
      </c>
      <c r="AC1" t="s">
        <v>286</v>
      </c>
      <c r="AJ1" s="13" t="s">
        <v>312</v>
      </c>
    </row>
    <row r="2" spans="1:38" ht="16.5" customHeight="1" x14ac:dyDescent="0.2">
      <c r="A2" s="45">
        <f t="shared" ref="A2:A44" si="0">RANK(G2,$G$2:$G$44,1)</f>
        <v>1</v>
      </c>
      <c r="B2" s="45">
        <f t="shared" ref="B2:B44" si="1">RANK(F2,$F$2:$F$44,1)</f>
        <v>38</v>
      </c>
      <c r="C2" s="44" t="s">
        <v>297</v>
      </c>
      <c r="D2" s="103">
        <v>8.6805555555555559E-3</v>
      </c>
      <c r="E2" s="103">
        <f t="shared" ref="E2:E44" si="2">$J$1-D2</f>
        <v>2.3148148148148182E-4</v>
      </c>
      <c r="F2" s="103">
        <v>8.1944444444444452E-3</v>
      </c>
      <c r="G2" s="103">
        <f t="shared" ref="G2:G44" si="3">E2+F2</f>
        <v>8.425925925925927E-3</v>
      </c>
      <c r="H2" s="103">
        <f t="shared" ref="H2:H44" si="4">IF(F2&gt;D2,F2-D2,D2-F2)</f>
        <v>4.8611111111111077E-4</v>
      </c>
      <c r="I2" s="65">
        <f t="shared" ref="I2:I44" si="5">ROUND(100-((100/$B$46)*(A2-1)),2)</f>
        <v>100</v>
      </c>
      <c r="L2" s="45">
        <v>47</v>
      </c>
      <c r="M2" s="142">
        <v>0.69399999999999995</v>
      </c>
      <c r="N2" s="45">
        <f>RANK(M2,$M$2:$M$44,0)</f>
        <v>36</v>
      </c>
      <c r="P2">
        <v>1</v>
      </c>
      <c r="Q2" s="91">
        <v>4.7453703703703694E-5</v>
      </c>
      <c r="R2" s="91">
        <v>0</v>
      </c>
      <c r="T2" s="91">
        <f t="shared" ref="T2:T44" si="6">VLOOKUP(C2,$Z$2:$AD$44,5,FALSE)</f>
        <v>2.8935185185185189E-4</v>
      </c>
      <c r="U2" s="91">
        <v>8.4837962962962966E-3</v>
      </c>
      <c r="V2" s="91">
        <f>U2-T2</f>
        <v>8.1944444444444452E-3</v>
      </c>
      <c r="W2" s="91"/>
      <c r="X2" s="91"/>
      <c r="Y2" s="137">
        <v>1</v>
      </c>
      <c r="Z2" t="s">
        <v>287</v>
      </c>
      <c r="AA2" s="76">
        <v>6.3657407407407404E-3</v>
      </c>
      <c r="AB2" s="76">
        <v>2.7777777777777779E-3</v>
      </c>
      <c r="AC2" s="76">
        <v>6.3773148148148148E-3</v>
      </c>
      <c r="AD2" s="76">
        <v>2.6041666666666665E-3</v>
      </c>
      <c r="AE2" s="76"/>
      <c r="AF2" s="91">
        <v>6.3842592592592597E-3</v>
      </c>
      <c r="AJ2" s="103">
        <v>8.2407407407407412E-3</v>
      </c>
    </row>
    <row r="3" spans="1:38" ht="16.5" customHeight="1" x14ac:dyDescent="0.2">
      <c r="A3" s="45">
        <f t="shared" si="0"/>
        <v>2</v>
      </c>
      <c r="B3" s="45">
        <f t="shared" si="1"/>
        <v>40</v>
      </c>
      <c r="C3" s="44" t="s">
        <v>272</v>
      </c>
      <c r="D3" s="103">
        <v>8.8541666666666664E-3</v>
      </c>
      <c r="E3" s="103">
        <f t="shared" si="2"/>
        <v>5.7870370370371321E-5</v>
      </c>
      <c r="F3" s="103">
        <v>8.3796296296296292E-3</v>
      </c>
      <c r="G3" s="103">
        <f t="shared" si="3"/>
        <v>8.4375000000000006E-3</v>
      </c>
      <c r="H3" s="103">
        <f t="shared" si="4"/>
        <v>4.745370370370372E-4</v>
      </c>
      <c r="I3" s="65">
        <f t="shared" si="5"/>
        <v>97.67</v>
      </c>
      <c r="L3" s="45">
        <v>53</v>
      </c>
      <c r="M3" s="142">
        <v>0.71199999999999997</v>
      </c>
      <c r="N3" s="45">
        <f t="shared" ref="N3:N44" si="7">RANK(M3,$M$2:$M$44,0)</f>
        <v>31</v>
      </c>
      <c r="P3">
        <v>2</v>
      </c>
      <c r="Q3" s="91">
        <v>5.983796296296296E-5</v>
      </c>
      <c r="R3" s="91">
        <f>Q3-Q2</f>
        <v>1.2384259259259266E-5</v>
      </c>
      <c r="S3" s="91"/>
      <c r="T3" s="91">
        <f t="shared" si="6"/>
        <v>1.1574074074074073E-4</v>
      </c>
      <c r="U3" s="91">
        <v>8.4953703703703701E-3</v>
      </c>
      <c r="V3" s="91">
        <f>U3-T3</f>
        <v>8.3796296296296292E-3</v>
      </c>
      <c r="W3" s="91">
        <f>U3-U2</f>
        <v>1.157407407407357E-5</v>
      </c>
      <c r="X3" s="91"/>
      <c r="Y3" s="137">
        <v>2</v>
      </c>
      <c r="Z3" t="s">
        <v>251</v>
      </c>
      <c r="AA3" s="76">
        <v>6.4236111111111117E-3</v>
      </c>
      <c r="AB3" s="76">
        <v>2.7199074074074074E-3</v>
      </c>
      <c r="AC3" s="76">
        <v>6.6550925925925935E-3</v>
      </c>
      <c r="AD3" s="76">
        <v>2.5462962962962961E-3</v>
      </c>
      <c r="AE3" s="76"/>
      <c r="AF3" s="91">
        <v>6.6585648148148151E-3</v>
      </c>
      <c r="AI3" s="76"/>
      <c r="AJ3" s="103">
        <v>8.4201388888888885E-3</v>
      </c>
      <c r="AL3" s="76"/>
    </row>
    <row r="4" spans="1:38" ht="16.5" customHeight="1" x14ac:dyDescent="0.2">
      <c r="A4" s="45">
        <f t="shared" si="0"/>
        <v>3</v>
      </c>
      <c r="B4" s="45">
        <f t="shared" si="1"/>
        <v>32</v>
      </c>
      <c r="C4" s="44" t="s">
        <v>295</v>
      </c>
      <c r="D4" s="103">
        <v>8.1018518518518514E-3</v>
      </c>
      <c r="E4" s="103">
        <f t="shared" si="2"/>
        <v>8.1018518518518635E-4</v>
      </c>
      <c r="F4" s="103">
        <v>7.789351851851852E-3</v>
      </c>
      <c r="G4" s="103">
        <f t="shared" si="3"/>
        <v>8.5995370370370375E-3</v>
      </c>
      <c r="H4" s="103">
        <f t="shared" si="4"/>
        <v>3.1249999999999941E-4</v>
      </c>
      <c r="I4" s="65">
        <f t="shared" si="5"/>
        <v>95.35</v>
      </c>
      <c r="L4" s="45">
        <v>35</v>
      </c>
      <c r="M4" s="142">
        <v>0.67800000000000005</v>
      </c>
      <c r="N4" s="45">
        <f t="shared" si="7"/>
        <v>38</v>
      </c>
      <c r="P4">
        <v>3</v>
      </c>
      <c r="Q4" s="91">
        <v>2.175925925925926E-4</v>
      </c>
      <c r="R4" s="91">
        <f t="shared" ref="R4:R42" si="8">Q4-Q3</f>
        <v>1.5775462962962965E-4</v>
      </c>
      <c r="S4" s="91"/>
      <c r="T4" s="91">
        <f t="shared" si="6"/>
        <v>8.6805555555555551E-4</v>
      </c>
      <c r="U4" s="91">
        <v>8.6516203703703703E-3</v>
      </c>
      <c r="V4" s="91">
        <f t="shared" ref="V4:V44" si="9">U4-T4</f>
        <v>7.7835648148148143E-3</v>
      </c>
      <c r="W4" s="91">
        <f t="shared" ref="W4:W44" si="10">U4-U3</f>
        <v>1.5625000000000014E-4</v>
      </c>
      <c r="X4" s="91"/>
      <c r="Y4" s="137">
        <v>3</v>
      </c>
      <c r="Z4" t="s">
        <v>243</v>
      </c>
      <c r="AA4" s="76">
        <v>6.4236111111111117E-3</v>
      </c>
      <c r="AB4" s="76">
        <v>2.7199074074074074E-3</v>
      </c>
      <c r="AC4" s="76">
        <v>6.6203703703703702E-3</v>
      </c>
      <c r="AD4" s="76">
        <v>2.5462962962962961E-3</v>
      </c>
      <c r="AE4" s="76"/>
      <c r="AI4" s="76"/>
      <c r="AJ4" s="103">
        <v>7.8240740740740753E-3</v>
      </c>
      <c r="AL4" s="76"/>
    </row>
    <row r="5" spans="1:38" ht="16.5" customHeight="1" x14ac:dyDescent="0.2">
      <c r="A5" s="45">
        <f t="shared" si="0"/>
        <v>4</v>
      </c>
      <c r="B5" s="45">
        <f t="shared" si="1"/>
        <v>22</v>
      </c>
      <c r="C5" s="44" t="s">
        <v>293</v>
      </c>
      <c r="D5" s="103">
        <v>7.7546296296296287E-3</v>
      </c>
      <c r="E5" s="103">
        <f t="shared" si="2"/>
        <v>1.1574074074074091E-3</v>
      </c>
      <c r="F5" s="103">
        <v>7.4768518518518526E-3</v>
      </c>
      <c r="G5" s="103">
        <f t="shared" si="3"/>
        <v>8.6342592592592617E-3</v>
      </c>
      <c r="H5" s="103">
        <f t="shared" si="4"/>
        <v>2.777777777777761E-4</v>
      </c>
      <c r="I5" s="65">
        <f t="shared" si="5"/>
        <v>93.02</v>
      </c>
      <c r="L5" s="45">
        <v>37</v>
      </c>
      <c r="M5" s="142">
        <v>0.70499999999999996</v>
      </c>
      <c r="N5" s="45">
        <f t="shared" si="7"/>
        <v>34</v>
      </c>
      <c r="P5">
        <v>4</v>
      </c>
      <c r="Q5" s="91">
        <v>2.5000000000000006E-4</v>
      </c>
      <c r="R5" s="91">
        <f t="shared" si="8"/>
        <v>3.2407407407407455E-5</v>
      </c>
      <c r="S5" s="91"/>
      <c r="T5" s="91">
        <f t="shared" si="6"/>
        <v>1.2152777777777778E-3</v>
      </c>
      <c r="U5" s="91">
        <v>8.6805555555555559E-3</v>
      </c>
      <c r="V5" s="91">
        <f t="shared" si="9"/>
        <v>7.4652777777777781E-3</v>
      </c>
      <c r="W5" s="91">
        <f t="shared" si="10"/>
        <v>2.8935185185185661E-5</v>
      </c>
      <c r="X5" s="91"/>
      <c r="Y5" s="137">
        <v>4</v>
      </c>
      <c r="Z5" t="s">
        <v>217</v>
      </c>
      <c r="AA5" s="76">
        <v>6.5393518518518517E-3</v>
      </c>
      <c r="AB5" s="76">
        <v>2.6041666666666665E-3</v>
      </c>
      <c r="AC5" s="76">
        <v>6.828703703703704E-3</v>
      </c>
      <c r="AD5" s="76">
        <v>2.4305555555555556E-3</v>
      </c>
      <c r="AE5" s="76"/>
      <c r="AI5" s="76"/>
      <c r="AJ5" s="103">
        <v>7.4768518518518526E-3</v>
      </c>
      <c r="AL5" s="76"/>
    </row>
    <row r="6" spans="1:38" ht="16.5" customHeight="1" x14ac:dyDescent="0.2">
      <c r="A6" s="45">
        <f t="shared" si="0"/>
        <v>5</v>
      </c>
      <c r="B6" s="45">
        <f t="shared" si="1"/>
        <v>25</v>
      </c>
      <c r="C6" s="44" t="s">
        <v>222</v>
      </c>
      <c r="D6" s="103">
        <v>7.7546296296296287E-3</v>
      </c>
      <c r="E6" s="103">
        <f t="shared" si="2"/>
        <v>1.1574074074074091E-3</v>
      </c>
      <c r="F6" s="103">
        <v>7.5347222222222213E-3</v>
      </c>
      <c r="G6" s="103">
        <f t="shared" si="3"/>
        <v>8.6921296296296295E-3</v>
      </c>
      <c r="H6" s="103">
        <f t="shared" si="4"/>
        <v>2.1990740740740738E-4</v>
      </c>
      <c r="I6" s="65">
        <f t="shared" si="5"/>
        <v>90.7</v>
      </c>
      <c r="L6" s="45">
        <v>42</v>
      </c>
      <c r="M6" s="142">
        <v>0.72599999999999998</v>
      </c>
      <c r="N6" s="45">
        <f t="shared" si="7"/>
        <v>27</v>
      </c>
      <c r="P6">
        <v>5</v>
      </c>
      <c r="Q6" s="91">
        <v>3.2291666666666661E-4</v>
      </c>
      <c r="R6" s="91">
        <f t="shared" si="8"/>
        <v>7.2916666666666551E-5</v>
      </c>
      <c r="S6" s="91"/>
      <c r="T6" s="91">
        <f t="shared" si="6"/>
        <v>1.2152777777777778E-3</v>
      </c>
      <c r="U6" s="91">
        <v>8.7615740740740744E-3</v>
      </c>
      <c r="V6" s="91">
        <f t="shared" si="9"/>
        <v>7.5462962962962966E-3</v>
      </c>
      <c r="W6" s="91">
        <f t="shared" si="10"/>
        <v>8.1018518518518462E-5</v>
      </c>
      <c r="X6" s="91"/>
      <c r="Y6" s="137">
        <v>5</v>
      </c>
      <c r="Z6" t="s">
        <v>275</v>
      </c>
      <c r="AA6" s="76">
        <v>6.5972222222222222E-3</v>
      </c>
      <c r="AB6" s="76">
        <v>2.5462962962962961E-3</v>
      </c>
      <c r="AC6" s="76">
        <v>6.5856481481481469E-3</v>
      </c>
      <c r="AD6" s="76">
        <v>2.3726851851851851E-3</v>
      </c>
      <c r="AE6" s="76"/>
      <c r="AI6" s="76"/>
      <c r="AJ6" s="103">
        <v>7.5347222222222213E-3</v>
      </c>
      <c r="AL6" s="76"/>
    </row>
    <row r="7" spans="1:38" ht="16.5" customHeight="1" x14ac:dyDescent="0.2">
      <c r="A7" s="45">
        <f t="shared" si="0"/>
        <v>6</v>
      </c>
      <c r="B7" s="45">
        <f t="shared" si="1"/>
        <v>29</v>
      </c>
      <c r="C7" s="44" t="s">
        <v>294</v>
      </c>
      <c r="D7" s="103">
        <v>7.7546296296296287E-3</v>
      </c>
      <c r="E7" s="103">
        <f t="shared" si="2"/>
        <v>1.1574074074074091E-3</v>
      </c>
      <c r="F7" s="103">
        <v>7.6041666666666662E-3</v>
      </c>
      <c r="G7" s="103">
        <f t="shared" si="3"/>
        <v>8.7615740740740744E-3</v>
      </c>
      <c r="H7" s="103">
        <f t="shared" si="4"/>
        <v>1.5046296296296249E-4</v>
      </c>
      <c r="I7" s="65">
        <f t="shared" si="5"/>
        <v>88.37</v>
      </c>
      <c r="L7" s="45">
        <v>56</v>
      </c>
      <c r="M7" s="142">
        <v>0.80500000000000005</v>
      </c>
      <c r="N7" s="45">
        <f t="shared" si="7"/>
        <v>4</v>
      </c>
      <c r="P7">
        <v>6</v>
      </c>
      <c r="Q7" s="91">
        <v>3.9583333333333338E-4</v>
      </c>
      <c r="R7" s="91">
        <f t="shared" si="8"/>
        <v>7.2916666666666768E-5</v>
      </c>
      <c r="S7" s="91"/>
      <c r="T7" s="91">
        <f t="shared" si="6"/>
        <v>1.2152777777777778E-3</v>
      </c>
      <c r="U7" s="91">
        <v>8.8310185185185176E-3</v>
      </c>
      <c r="V7" s="91">
        <f t="shared" si="9"/>
        <v>7.6157407407407398E-3</v>
      </c>
      <c r="W7" s="91">
        <f t="shared" si="10"/>
        <v>6.9444444444443157E-5</v>
      </c>
      <c r="X7" s="91"/>
      <c r="Y7" s="137">
        <v>6</v>
      </c>
      <c r="Z7" t="s">
        <v>252</v>
      </c>
      <c r="AA7" s="76">
        <v>6.7708333333333336E-3</v>
      </c>
      <c r="AB7" s="76">
        <v>2.3726851851851851E-3</v>
      </c>
      <c r="AC7" s="76">
        <v>6.7939814814814816E-3</v>
      </c>
      <c r="AD7" s="76">
        <v>2.1990740740740742E-3</v>
      </c>
      <c r="AE7" s="76"/>
      <c r="AI7" s="76"/>
      <c r="AJ7" s="103">
        <v>7.6041666666666662E-3</v>
      </c>
      <c r="AL7" s="76"/>
    </row>
    <row r="8" spans="1:38" ht="16.5" customHeight="1" x14ac:dyDescent="0.2">
      <c r="A8" s="45">
        <f t="shared" si="0"/>
        <v>7</v>
      </c>
      <c r="B8" s="45">
        <f t="shared" si="1"/>
        <v>2</v>
      </c>
      <c r="C8" s="44" t="s">
        <v>275</v>
      </c>
      <c r="D8" s="103">
        <v>6.5972222222222222E-3</v>
      </c>
      <c r="E8" s="103">
        <f t="shared" si="2"/>
        <v>2.3148148148148156E-3</v>
      </c>
      <c r="F8" s="103">
        <v>6.5856481481481469E-3</v>
      </c>
      <c r="G8" s="103">
        <f t="shared" si="3"/>
        <v>8.9004629629629625E-3</v>
      </c>
      <c r="H8" s="103">
        <f t="shared" si="4"/>
        <v>1.1574074074075305E-5</v>
      </c>
      <c r="I8" s="65">
        <f t="shared" si="5"/>
        <v>86.05</v>
      </c>
      <c r="L8" s="45">
        <v>33</v>
      </c>
      <c r="M8" s="142">
        <v>0.78200000000000003</v>
      </c>
      <c r="N8" s="45">
        <f t="shared" si="7"/>
        <v>12</v>
      </c>
      <c r="P8">
        <v>7</v>
      </c>
      <c r="Q8" s="91">
        <v>5.2430555555555553E-4</v>
      </c>
      <c r="R8" s="91">
        <f t="shared" si="8"/>
        <v>1.2847222222222215E-4</v>
      </c>
      <c r="S8" s="91"/>
      <c r="T8" s="91">
        <f t="shared" si="6"/>
        <v>2.3726851851851851E-3</v>
      </c>
      <c r="U8" s="91">
        <v>8.9583333333333338E-3</v>
      </c>
      <c r="V8" s="91">
        <f t="shared" si="9"/>
        <v>6.5856481481481486E-3</v>
      </c>
      <c r="W8" s="91">
        <f t="shared" si="10"/>
        <v>1.2731481481481621E-4</v>
      </c>
      <c r="X8" s="91"/>
      <c r="Y8" s="137">
        <v>7</v>
      </c>
      <c r="Z8" t="s">
        <v>246</v>
      </c>
      <c r="AA8" s="76">
        <v>6.7708333333333336E-3</v>
      </c>
      <c r="AB8" s="76">
        <v>2.3726851851851851E-3</v>
      </c>
      <c r="AC8" s="76">
        <v>7.1412037037037043E-3</v>
      </c>
      <c r="AD8" s="76">
        <v>2.1990740740740742E-3</v>
      </c>
      <c r="AE8" s="76"/>
      <c r="AI8" s="76"/>
      <c r="AJ8" s="103">
        <v>6.5856481481481469E-3</v>
      </c>
      <c r="AL8" s="76"/>
    </row>
    <row r="9" spans="1:38" ht="16.5" customHeight="1" x14ac:dyDescent="0.2">
      <c r="A9" s="45">
        <f t="shared" si="0"/>
        <v>8</v>
      </c>
      <c r="B9" s="45">
        <f t="shared" si="1"/>
        <v>24</v>
      </c>
      <c r="C9" s="44" t="s">
        <v>266</v>
      </c>
      <c r="D9" s="103">
        <v>7.5231481481481477E-3</v>
      </c>
      <c r="E9" s="103">
        <f t="shared" si="2"/>
        <v>1.38888888888889E-3</v>
      </c>
      <c r="F9" s="103">
        <v>7.5231481481481477E-3</v>
      </c>
      <c r="G9" s="103">
        <f t="shared" si="3"/>
        <v>8.9120370370370378E-3</v>
      </c>
      <c r="H9" s="103">
        <f t="shared" si="4"/>
        <v>0</v>
      </c>
      <c r="I9" s="65">
        <f t="shared" si="5"/>
        <v>83.72</v>
      </c>
      <c r="L9" s="45">
        <v>46</v>
      </c>
      <c r="M9" s="142">
        <v>0.75</v>
      </c>
      <c r="N9" s="45">
        <f t="shared" si="7"/>
        <v>19</v>
      </c>
      <c r="P9">
        <v>8</v>
      </c>
      <c r="Q9" s="91">
        <v>5.3240740740740744E-4</v>
      </c>
      <c r="R9" s="91">
        <f t="shared" si="8"/>
        <v>8.1018518518519113E-6</v>
      </c>
      <c r="S9" s="91"/>
      <c r="T9" s="91">
        <f t="shared" si="6"/>
        <v>1.4467592592592594E-3</v>
      </c>
      <c r="U9" s="91">
        <v>8.9699074074074073E-3</v>
      </c>
      <c r="V9" s="91">
        <f t="shared" si="9"/>
        <v>7.5231481481481477E-3</v>
      </c>
      <c r="W9" s="91">
        <f t="shared" si="10"/>
        <v>1.157407407407357E-5</v>
      </c>
      <c r="X9" s="91"/>
      <c r="Y9" s="137">
        <v>8</v>
      </c>
      <c r="Z9" t="s">
        <v>224</v>
      </c>
      <c r="AA9" s="76">
        <v>6.7708333333333336E-3</v>
      </c>
      <c r="AB9" s="76">
        <v>2.3726851851851851E-3</v>
      </c>
      <c r="AC9" s="76">
        <v>6.9212962962962969E-3</v>
      </c>
      <c r="AD9" s="76">
        <v>2.1990740740740742E-3</v>
      </c>
      <c r="AE9" s="76"/>
      <c r="AF9" t="s">
        <v>299</v>
      </c>
      <c r="AI9" s="76"/>
      <c r="AJ9" s="103">
        <v>7.4074074074074068E-3</v>
      </c>
      <c r="AL9" s="76"/>
    </row>
    <row r="10" spans="1:38" ht="16.5" customHeight="1" x14ac:dyDescent="0.2">
      <c r="A10" s="45">
        <f t="shared" si="0"/>
        <v>9</v>
      </c>
      <c r="B10" s="45">
        <f t="shared" si="1"/>
        <v>6</v>
      </c>
      <c r="C10" s="44" t="s">
        <v>202</v>
      </c>
      <c r="D10" s="103">
        <v>6.828703703703704E-3</v>
      </c>
      <c r="E10" s="103">
        <f t="shared" si="2"/>
        <v>2.0833333333333337E-3</v>
      </c>
      <c r="F10" s="103">
        <v>6.8310185185185175E-3</v>
      </c>
      <c r="G10" s="103">
        <f t="shared" si="3"/>
        <v>8.9143518518518504E-3</v>
      </c>
      <c r="H10" s="103">
        <f t="shared" si="4"/>
        <v>2.3148148148134998E-6</v>
      </c>
      <c r="I10" s="65">
        <f t="shared" si="5"/>
        <v>81.400000000000006</v>
      </c>
      <c r="L10" s="45">
        <v>42</v>
      </c>
      <c r="M10" s="142">
        <v>0.80100000000000005</v>
      </c>
      <c r="N10" s="45">
        <f t="shared" si="7"/>
        <v>6</v>
      </c>
      <c r="P10">
        <v>9</v>
      </c>
      <c r="Q10" s="91">
        <v>5.3356481481481473E-4</v>
      </c>
      <c r="R10" s="91">
        <f t="shared" si="8"/>
        <v>1.157407407407292E-6</v>
      </c>
      <c r="S10" s="91"/>
      <c r="T10" s="91">
        <f t="shared" si="6"/>
        <v>2.1412037037037038E-3</v>
      </c>
      <c r="U10" s="91">
        <v>8.9722222222222217E-3</v>
      </c>
      <c r="V10" s="91">
        <f t="shared" si="9"/>
        <v>6.8310185185185175E-3</v>
      </c>
      <c r="W10" s="91">
        <f t="shared" si="10"/>
        <v>2.3148148148143671E-6</v>
      </c>
      <c r="X10" s="91"/>
      <c r="Y10" s="137">
        <v>9</v>
      </c>
      <c r="Z10" t="s">
        <v>202</v>
      </c>
      <c r="AA10" s="76">
        <v>6.828703703703704E-3</v>
      </c>
      <c r="AB10" s="76">
        <v>2.3148148148148151E-3</v>
      </c>
      <c r="AC10" s="76">
        <v>6.8402777777777776E-3</v>
      </c>
      <c r="AD10" s="76">
        <v>2.1412037037037038E-3</v>
      </c>
      <c r="AE10" s="76"/>
      <c r="AI10" s="76"/>
      <c r="AJ10" s="103">
        <v>6.8402777777777776E-3</v>
      </c>
      <c r="AL10" s="76"/>
    </row>
    <row r="11" spans="1:38" ht="16.5" customHeight="1" x14ac:dyDescent="0.2">
      <c r="A11" s="45">
        <f t="shared" si="0"/>
        <v>10</v>
      </c>
      <c r="B11" s="45">
        <f t="shared" si="1"/>
        <v>28</v>
      </c>
      <c r="C11" s="44" t="s">
        <v>226</v>
      </c>
      <c r="D11" s="103">
        <v>7.5810185185185182E-3</v>
      </c>
      <c r="E11" s="103">
        <f t="shared" si="2"/>
        <v>1.3310185185185196E-3</v>
      </c>
      <c r="F11" s="103">
        <v>7.5925925925925926E-3</v>
      </c>
      <c r="G11" s="103">
        <f t="shared" si="3"/>
        <v>8.9236111111111113E-3</v>
      </c>
      <c r="H11" s="103">
        <f t="shared" si="4"/>
        <v>1.1574074074074438E-5</v>
      </c>
      <c r="I11" s="65">
        <f t="shared" si="5"/>
        <v>79.069999999999993</v>
      </c>
      <c r="L11" s="45">
        <v>47</v>
      </c>
      <c r="M11" s="142">
        <v>0.749</v>
      </c>
      <c r="N11" s="45">
        <f t="shared" si="7"/>
        <v>20</v>
      </c>
      <c r="P11">
        <v>10</v>
      </c>
      <c r="Q11" s="91">
        <v>5.4282407407407404E-4</v>
      </c>
      <c r="R11" s="91">
        <f t="shared" si="8"/>
        <v>9.2592592592593117E-6</v>
      </c>
      <c r="S11" s="91"/>
      <c r="T11" s="91">
        <f t="shared" si="6"/>
        <v>1.3888888888888889E-3</v>
      </c>
      <c r="U11" s="91">
        <v>8.9814814814814809E-3</v>
      </c>
      <c r="V11" s="91">
        <f t="shared" si="9"/>
        <v>7.5925925925925918E-3</v>
      </c>
      <c r="W11" s="91">
        <f t="shared" si="10"/>
        <v>9.2592592592592032E-6</v>
      </c>
      <c r="X11" s="91"/>
      <c r="Y11" s="137">
        <v>10</v>
      </c>
      <c r="Z11" t="s">
        <v>250</v>
      </c>
      <c r="AA11" s="76">
        <v>6.828703703703704E-3</v>
      </c>
      <c r="AB11" s="76">
        <v>2.3148148148148151E-3</v>
      </c>
      <c r="AC11" s="76">
        <v>7.2685185185185188E-3</v>
      </c>
      <c r="AD11" s="76">
        <v>2.1412037037037038E-3</v>
      </c>
      <c r="AE11" s="76"/>
      <c r="AI11" s="76"/>
      <c r="AJ11" s="103">
        <v>7.5810185185185182E-3</v>
      </c>
      <c r="AL11" s="76"/>
    </row>
    <row r="12" spans="1:38" ht="16.5" customHeight="1" x14ac:dyDescent="0.2">
      <c r="A12" s="45">
        <f t="shared" si="0"/>
        <v>11</v>
      </c>
      <c r="B12" s="45">
        <f t="shared" si="1"/>
        <v>1</v>
      </c>
      <c r="C12" s="44" t="s">
        <v>287</v>
      </c>
      <c r="D12" s="103">
        <v>6.3657407407407404E-3</v>
      </c>
      <c r="E12" s="103">
        <f t="shared" si="2"/>
        <v>2.5462962962962974E-3</v>
      </c>
      <c r="F12" s="103">
        <v>6.3819444444444436E-3</v>
      </c>
      <c r="G12" s="103">
        <f t="shared" si="3"/>
        <v>8.9282407407407401E-3</v>
      </c>
      <c r="H12" s="103">
        <f t="shared" si="4"/>
        <v>1.6203703703703172E-5</v>
      </c>
      <c r="I12" s="65">
        <f t="shared" si="5"/>
        <v>76.739999999999995</v>
      </c>
      <c r="L12" s="45">
        <v>31</v>
      </c>
      <c r="M12" s="142">
        <v>0.80200000000000005</v>
      </c>
      <c r="N12" s="45">
        <f t="shared" si="7"/>
        <v>5</v>
      </c>
      <c r="P12">
        <v>11</v>
      </c>
      <c r="Q12" s="91">
        <v>5.5324074074074075E-4</v>
      </c>
      <c r="R12" s="91">
        <f t="shared" si="8"/>
        <v>1.0416666666666712E-5</v>
      </c>
      <c r="S12" s="91"/>
      <c r="T12" s="91">
        <f t="shared" si="6"/>
        <v>2.6041666666666665E-3</v>
      </c>
      <c r="U12" s="91">
        <v>8.9861111111111096E-3</v>
      </c>
      <c r="V12" s="91">
        <f t="shared" si="9"/>
        <v>6.3819444444444436E-3</v>
      </c>
      <c r="W12" s="91">
        <f t="shared" si="10"/>
        <v>4.6296296296287343E-6</v>
      </c>
      <c r="X12" s="91"/>
      <c r="Y12" s="137">
        <v>11</v>
      </c>
      <c r="Z12" t="s">
        <v>214</v>
      </c>
      <c r="AA12" s="76">
        <v>6.828703703703704E-3</v>
      </c>
      <c r="AB12" s="76">
        <v>2.3148148148148151E-3</v>
      </c>
      <c r="AC12" s="76">
        <v>6.875E-3</v>
      </c>
      <c r="AD12" s="76">
        <v>2.1412037037037038E-3</v>
      </c>
      <c r="AE12" s="76"/>
      <c r="AI12" s="76"/>
      <c r="AJ12" s="103">
        <v>6.3773148148148148E-3</v>
      </c>
      <c r="AL12" s="76"/>
    </row>
    <row r="13" spans="1:38" ht="16.5" customHeight="1" x14ac:dyDescent="0.2">
      <c r="A13" s="45">
        <f t="shared" si="0"/>
        <v>12</v>
      </c>
      <c r="B13" s="45">
        <f t="shared" si="1"/>
        <v>5</v>
      </c>
      <c r="C13" s="44" t="s">
        <v>252</v>
      </c>
      <c r="D13" s="103">
        <v>6.7708333333333336E-3</v>
      </c>
      <c r="E13" s="103">
        <f t="shared" si="2"/>
        <v>2.1412037037037042E-3</v>
      </c>
      <c r="F13" s="103">
        <v>6.7939814814814816E-3</v>
      </c>
      <c r="G13" s="103">
        <f t="shared" si="3"/>
        <v>8.9351851851851849E-3</v>
      </c>
      <c r="H13" s="103">
        <f t="shared" si="4"/>
        <v>2.3148148148148008E-5</v>
      </c>
      <c r="I13" s="65">
        <f t="shared" si="5"/>
        <v>74.42</v>
      </c>
      <c r="L13" s="45">
        <v>38</v>
      </c>
      <c r="M13" s="142">
        <v>0.78100000000000003</v>
      </c>
      <c r="N13" s="45">
        <f t="shared" si="7"/>
        <v>13</v>
      </c>
      <c r="P13">
        <v>12</v>
      </c>
      <c r="Q13" s="91">
        <v>5.6944444444444447E-4</v>
      </c>
      <c r="R13" s="91">
        <f t="shared" si="8"/>
        <v>1.6203703703703714E-5</v>
      </c>
      <c r="S13" s="91"/>
      <c r="T13" s="91">
        <f t="shared" si="6"/>
        <v>2.1990740740740742E-3</v>
      </c>
      <c r="U13" s="91">
        <v>9.0046296296296298E-3</v>
      </c>
      <c r="V13" s="91">
        <f t="shared" si="9"/>
        <v>6.805555555555556E-3</v>
      </c>
      <c r="W13" s="91">
        <f t="shared" si="10"/>
        <v>1.8518518518520141E-5</v>
      </c>
      <c r="X13" s="91"/>
      <c r="Y13" s="137">
        <v>12</v>
      </c>
      <c r="Z13" t="s">
        <v>211</v>
      </c>
      <c r="AA13" s="76">
        <v>6.9444444444444441E-3</v>
      </c>
      <c r="AB13" s="76">
        <v>2.1990740740740742E-3</v>
      </c>
      <c r="AC13" s="76">
        <v>6.9791666666666674E-3</v>
      </c>
      <c r="AD13" s="76">
        <v>2.0254629629629629E-3</v>
      </c>
      <c r="AE13" s="76"/>
      <c r="AI13" s="76"/>
      <c r="AJ13" s="103">
        <v>6.7939814814814816E-3</v>
      </c>
      <c r="AL13" s="76"/>
    </row>
    <row r="14" spans="1:38" ht="16.5" customHeight="1" x14ac:dyDescent="0.2">
      <c r="A14" s="45">
        <f t="shared" si="0"/>
        <v>13</v>
      </c>
      <c r="B14" s="45">
        <f t="shared" si="1"/>
        <v>10</v>
      </c>
      <c r="C14" s="44" t="s">
        <v>211</v>
      </c>
      <c r="D14" s="103">
        <v>6.9444444444444441E-3</v>
      </c>
      <c r="E14" s="103">
        <f t="shared" si="2"/>
        <v>1.9675925925925937E-3</v>
      </c>
      <c r="F14" s="103">
        <v>6.9791666666666674E-3</v>
      </c>
      <c r="G14" s="103">
        <f t="shared" si="3"/>
        <v>8.9467592592592619E-3</v>
      </c>
      <c r="H14" s="103">
        <f t="shared" si="4"/>
        <v>3.4722222222223313E-5</v>
      </c>
      <c r="I14" s="65">
        <f t="shared" si="5"/>
        <v>72.09</v>
      </c>
      <c r="L14" s="45">
        <v>40</v>
      </c>
      <c r="M14" s="142">
        <v>0.77200000000000002</v>
      </c>
      <c r="N14" s="45">
        <f t="shared" si="7"/>
        <v>15</v>
      </c>
      <c r="P14">
        <v>13</v>
      </c>
      <c r="Q14" s="91">
        <v>5.7175925925925927E-4</v>
      </c>
      <c r="R14" s="91">
        <f t="shared" si="8"/>
        <v>2.3148148148148008E-6</v>
      </c>
      <c r="S14" s="91"/>
      <c r="T14" s="91">
        <f t="shared" si="6"/>
        <v>2.0254629629629629E-3</v>
      </c>
      <c r="U14" s="91">
        <v>9.0069444444444442E-3</v>
      </c>
      <c r="V14" s="91">
        <f t="shared" si="9"/>
        <v>6.9814814814814809E-3</v>
      </c>
      <c r="W14" s="91">
        <f t="shared" si="10"/>
        <v>2.3148148148143671E-6</v>
      </c>
      <c r="X14" s="91"/>
      <c r="Y14" s="137">
        <v>13</v>
      </c>
      <c r="Z14" t="s">
        <v>288</v>
      </c>
      <c r="AA14" s="76">
        <v>6.9444444444444441E-3</v>
      </c>
      <c r="AB14" s="76">
        <v>2.0833333333333333E-3</v>
      </c>
      <c r="AC14" s="76">
        <v>7.4305555555555548E-3</v>
      </c>
      <c r="AD14" s="76">
        <v>2.0254629629629629E-3</v>
      </c>
      <c r="AE14" s="76"/>
      <c r="AI14" s="76"/>
      <c r="AJ14" s="103">
        <v>6.9791666666666674E-3</v>
      </c>
      <c r="AL14" s="76"/>
    </row>
    <row r="15" spans="1:38" ht="16.5" customHeight="1" x14ac:dyDescent="0.2">
      <c r="A15" s="45">
        <f t="shared" si="0"/>
        <v>14</v>
      </c>
      <c r="B15" s="45">
        <f t="shared" si="1"/>
        <v>8</v>
      </c>
      <c r="C15" s="44" t="s">
        <v>214</v>
      </c>
      <c r="D15" s="103">
        <v>6.828703703703704E-3</v>
      </c>
      <c r="E15" s="103">
        <f t="shared" si="2"/>
        <v>2.0833333333333337E-3</v>
      </c>
      <c r="F15" s="103">
        <v>6.875E-3</v>
      </c>
      <c r="G15" s="103">
        <f t="shared" si="3"/>
        <v>8.9583333333333338E-3</v>
      </c>
      <c r="H15" s="103">
        <f t="shared" si="4"/>
        <v>4.6296296296296016E-5</v>
      </c>
      <c r="I15" s="65">
        <f t="shared" si="5"/>
        <v>69.77</v>
      </c>
      <c r="L15" s="45">
        <v>46</v>
      </c>
      <c r="M15" s="142">
        <v>0.82</v>
      </c>
      <c r="N15" s="45">
        <f t="shared" si="7"/>
        <v>3</v>
      </c>
      <c r="P15">
        <v>14</v>
      </c>
      <c r="Q15" s="91">
        <v>5.8449074074074078E-4</v>
      </c>
      <c r="R15" s="91">
        <f t="shared" si="8"/>
        <v>1.2731481481481513E-5</v>
      </c>
      <c r="S15" s="91"/>
      <c r="T15" s="91">
        <f t="shared" si="6"/>
        <v>2.1412037037037038E-3</v>
      </c>
      <c r="U15" s="91">
        <v>9.0185185185185177E-3</v>
      </c>
      <c r="V15" s="91">
        <f t="shared" si="9"/>
        <v>6.8773148148148135E-3</v>
      </c>
      <c r="W15" s="91">
        <f t="shared" si="10"/>
        <v>1.157407407407357E-5</v>
      </c>
      <c r="X15" s="91"/>
      <c r="Y15" s="137">
        <v>14</v>
      </c>
      <c r="Z15" t="s">
        <v>203</v>
      </c>
      <c r="AA15" s="76">
        <v>7.0023148148148154E-3</v>
      </c>
      <c r="AB15" s="76">
        <v>2.1412037037037038E-3</v>
      </c>
      <c r="AC15" s="76">
        <v>7.1180555555555554E-3</v>
      </c>
      <c r="AD15" s="76">
        <v>1.9675925925925928E-3</v>
      </c>
      <c r="AE15" s="76"/>
      <c r="AI15" s="76"/>
      <c r="AJ15" s="103">
        <v>6.875E-3</v>
      </c>
      <c r="AL15" s="76"/>
    </row>
    <row r="16" spans="1:38" ht="16.5" customHeight="1" x14ac:dyDescent="0.2">
      <c r="A16" s="45">
        <f t="shared" si="0"/>
        <v>15</v>
      </c>
      <c r="B16" s="45">
        <f t="shared" si="1"/>
        <v>27</v>
      </c>
      <c r="C16" s="44" t="s">
        <v>216</v>
      </c>
      <c r="D16" s="103">
        <v>7.5231481481481477E-3</v>
      </c>
      <c r="E16" s="103">
        <f t="shared" si="2"/>
        <v>1.38888888888889E-3</v>
      </c>
      <c r="F16" s="103">
        <v>7.5810185185185182E-3</v>
      </c>
      <c r="G16" s="103">
        <f t="shared" si="3"/>
        <v>8.9699074074074091E-3</v>
      </c>
      <c r="H16" s="103">
        <f t="shared" si="4"/>
        <v>5.7870370370370454E-5</v>
      </c>
      <c r="I16" s="65">
        <f t="shared" si="5"/>
        <v>67.44</v>
      </c>
      <c r="L16" s="45">
        <v>40</v>
      </c>
      <c r="M16" s="142">
        <v>0.80100000000000005</v>
      </c>
      <c r="N16" s="45">
        <f t="shared" si="7"/>
        <v>6</v>
      </c>
      <c r="P16">
        <v>15</v>
      </c>
      <c r="Q16" s="91">
        <v>5.9837962962962959E-4</v>
      </c>
      <c r="R16" s="91">
        <f t="shared" si="8"/>
        <v>1.3888888888888805E-5</v>
      </c>
      <c r="S16" s="91"/>
      <c r="T16" s="91">
        <f t="shared" si="6"/>
        <v>1.4467592592592594E-3</v>
      </c>
      <c r="U16" s="91">
        <v>9.030092592592593E-3</v>
      </c>
      <c r="V16" s="91">
        <f t="shared" si="9"/>
        <v>7.5833333333333334E-3</v>
      </c>
      <c r="W16" s="91">
        <f t="shared" si="10"/>
        <v>1.1574074074075305E-5</v>
      </c>
      <c r="X16" s="91"/>
      <c r="Y16" s="137">
        <v>15</v>
      </c>
      <c r="Z16" t="s">
        <v>225</v>
      </c>
      <c r="AA16" s="76">
        <v>7.0023148148148154E-3</v>
      </c>
      <c r="AB16" s="76">
        <v>2.1412037037037038E-3</v>
      </c>
      <c r="AC16" s="76">
        <v>7.1990740740740739E-3</v>
      </c>
      <c r="AD16" s="76">
        <v>1.9675925925925928E-3</v>
      </c>
      <c r="AE16" s="76"/>
      <c r="AI16" s="76"/>
      <c r="AJ16" s="103">
        <v>7.5578703703703702E-3</v>
      </c>
      <c r="AL16" s="76"/>
    </row>
    <row r="17" spans="1:38" ht="16.5" customHeight="1" x14ac:dyDescent="0.2">
      <c r="A17" s="45">
        <f t="shared" si="0"/>
        <v>16</v>
      </c>
      <c r="B17" s="45">
        <f t="shared" si="1"/>
        <v>17</v>
      </c>
      <c r="C17" s="44" t="s">
        <v>290</v>
      </c>
      <c r="D17" s="103">
        <v>7.2916666666666659E-3</v>
      </c>
      <c r="E17" s="103">
        <f t="shared" si="2"/>
        <v>1.6203703703703718E-3</v>
      </c>
      <c r="F17" s="103">
        <v>7.3726851851851861E-3</v>
      </c>
      <c r="G17" s="103">
        <f t="shared" si="3"/>
        <v>8.993055555555558E-3</v>
      </c>
      <c r="H17" s="103">
        <f t="shared" si="4"/>
        <v>8.1018518518520197E-5</v>
      </c>
      <c r="I17" s="65">
        <f t="shared" si="5"/>
        <v>65.12</v>
      </c>
      <c r="L17" s="45">
        <v>33</v>
      </c>
      <c r="M17" s="142">
        <v>0.69899999999999995</v>
      </c>
      <c r="N17" s="45">
        <f t="shared" si="7"/>
        <v>35</v>
      </c>
      <c r="P17">
        <v>16</v>
      </c>
      <c r="Q17" s="91">
        <v>6.168981481481481E-4</v>
      </c>
      <c r="R17" s="91">
        <f t="shared" si="8"/>
        <v>1.8518518518518515E-5</v>
      </c>
      <c r="S17" s="91"/>
      <c r="T17" s="91">
        <f t="shared" si="6"/>
        <v>1.6782407407407406E-3</v>
      </c>
      <c r="U17" s="91">
        <v>9.0509259259259258E-3</v>
      </c>
      <c r="V17" s="91">
        <f t="shared" si="9"/>
        <v>7.3726851851851852E-3</v>
      </c>
      <c r="W17" s="91">
        <f t="shared" si="10"/>
        <v>2.0833333333332774E-5</v>
      </c>
      <c r="X17" s="91"/>
      <c r="Y17" s="137">
        <v>16</v>
      </c>
      <c r="Z17" t="s">
        <v>264</v>
      </c>
      <c r="AA17" s="76">
        <v>7.1759259259259259E-3</v>
      </c>
      <c r="AB17" s="76">
        <v>1.9675925925925928E-3</v>
      </c>
      <c r="AC17" s="76">
        <v>7.3842592592592597E-3</v>
      </c>
      <c r="AD17" s="76">
        <v>1.7939814814814815E-3</v>
      </c>
      <c r="AE17" s="76"/>
      <c r="AI17" s="76"/>
      <c r="AJ17" s="103">
        <v>7.3726851851851861E-3</v>
      </c>
      <c r="AL17" s="76"/>
    </row>
    <row r="18" spans="1:38" ht="16.5" customHeight="1" x14ac:dyDescent="0.2">
      <c r="A18" s="45">
        <f t="shared" si="0"/>
        <v>17</v>
      </c>
      <c r="B18" s="45">
        <f t="shared" si="1"/>
        <v>19</v>
      </c>
      <c r="C18" s="44" t="s">
        <v>263</v>
      </c>
      <c r="D18" s="103">
        <v>7.2916666666666659E-3</v>
      </c>
      <c r="E18" s="103">
        <f t="shared" si="2"/>
        <v>1.6203703703703718E-3</v>
      </c>
      <c r="F18" s="103">
        <v>7.3842592592592597E-3</v>
      </c>
      <c r="G18" s="103">
        <f t="shared" si="3"/>
        <v>9.0046296296296315E-3</v>
      </c>
      <c r="H18" s="103">
        <f t="shared" si="4"/>
        <v>9.2592592592593767E-5</v>
      </c>
      <c r="I18" s="65">
        <f t="shared" si="5"/>
        <v>62.79</v>
      </c>
      <c r="L18" s="45">
        <v>41</v>
      </c>
      <c r="M18" s="142">
        <v>0.73499999999999999</v>
      </c>
      <c r="N18" s="45">
        <f t="shared" si="7"/>
        <v>22</v>
      </c>
      <c r="P18">
        <v>17</v>
      </c>
      <c r="Q18" s="91">
        <v>6.3888888888888893E-4</v>
      </c>
      <c r="R18" s="91">
        <f t="shared" si="8"/>
        <v>2.1990740740740825E-5</v>
      </c>
      <c r="S18" s="91"/>
      <c r="T18" s="91">
        <f t="shared" si="6"/>
        <v>1.6782407407407406E-3</v>
      </c>
      <c r="U18" s="91">
        <v>9.0682870370370362E-3</v>
      </c>
      <c r="V18" s="91">
        <f t="shared" si="9"/>
        <v>7.3900462962962956E-3</v>
      </c>
      <c r="W18" s="91">
        <f t="shared" si="10"/>
        <v>1.7361111111110356E-5</v>
      </c>
      <c r="X18" s="91"/>
      <c r="Y18" s="137">
        <v>17</v>
      </c>
      <c r="Z18" t="s">
        <v>218</v>
      </c>
      <c r="AA18" s="76">
        <v>7.1759259259259259E-3</v>
      </c>
      <c r="AB18" s="76">
        <v>1.9675925925925928E-3</v>
      </c>
      <c r="AC18" s="76">
        <v>7.3148148148148148E-3</v>
      </c>
      <c r="AD18" s="76">
        <v>1.7939814814814815E-3</v>
      </c>
      <c r="AE18" s="76"/>
      <c r="AI18" s="76"/>
      <c r="AJ18" s="103">
        <v>7.3842592592592597E-3</v>
      </c>
      <c r="AL18" s="76"/>
    </row>
    <row r="19" spans="1:38" ht="16.5" customHeight="1" x14ac:dyDescent="0.2">
      <c r="A19" s="45">
        <f t="shared" si="0"/>
        <v>18</v>
      </c>
      <c r="B19" s="45">
        <f t="shared" si="1"/>
        <v>34</v>
      </c>
      <c r="C19" s="44" t="s">
        <v>267</v>
      </c>
      <c r="D19" s="103">
        <v>7.8125E-3</v>
      </c>
      <c r="E19" s="103">
        <f t="shared" si="2"/>
        <v>1.0995370370370378E-3</v>
      </c>
      <c r="F19" s="104">
        <v>7.9166666666666673E-3</v>
      </c>
      <c r="G19" s="103">
        <f t="shared" si="3"/>
        <v>9.0162037037037051E-3</v>
      </c>
      <c r="H19" s="103">
        <f t="shared" si="4"/>
        <v>1.0416666666666734E-4</v>
      </c>
      <c r="I19" s="65">
        <f t="shared" si="5"/>
        <v>60.47</v>
      </c>
      <c r="L19" s="45">
        <v>42</v>
      </c>
      <c r="M19" s="142">
        <v>0.69099999999999995</v>
      </c>
      <c r="N19" s="45">
        <f t="shared" si="7"/>
        <v>37</v>
      </c>
      <c r="P19">
        <v>18</v>
      </c>
      <c r="Q19" s="91">
        <v>6.4236111111111113E-4</v>
      </c>
      <c r="R19" s="91">
        <f t="shared" si="8"/>
        <v>3.4722222222222012E-6</v>
      </c>
      <c r="S19" s="91"/>
      <c r="T19" s="91">
        <f t="shared" si="6"/>
        <v>1.1574074074074073E-3</v>
      </c>
      <c r="U19" s="91">
        <v>9.076388888888889E-3</v>
      </c>
      <c r="V19" s="91">
        <f t="shared" si="9"/>
        <v>7.9189814814814817E-3</v>
      </c>
      <c r="W19" s="91">
        <f t="shared" si="10"/>
        <v>8.101851851852887E-6</v>
      </c>
      <c r="X19" s="91"/>
      <c r="Y19" s="137">
        <v>18</v>
      </c>
      <c r="Z19" t="s">
        <v>289</v>
      </c>
      <c r="AA19" s="76">
        <v>7.1759259259259259E-3</v>
      </c>
      <c r="AB19" s="76">
        <v>1.9675925925925928E-3</v>
      </c>
      <c r="AC19" s="76">
        <v>8.564814814814815E-3</v>
      </c>
      <c r="AD19" s="76">
        <v>1.7939814814814815E-3</v>
      </c>
      <c r="AE19" s="76">
        <v>1.0405092592592593E-2</v>
      </c>
      <c r="AI19" s="76"/>
      <c r="AJ19" s="104">
        <v>7.951388888888888E-3</v>
      </c>
      <c r="AL19" s="76"/>
    </row>
    <row r="20" spans="1:38" ht="16.5" customHeight="1" x14ac:dyDescent="0.2">
      <c r="A20" s="45">
        <f t="shared" si="0"/>
        <v>19</v>
      </c>
      <c r="B20" s="45">
        <f t="shared" si="1"/>
        <v>11</v>
      </c>
      <c r="C20" s="44" t="s">
        <v>203</v>
      </c>
      <c r="D20" s="103">
        <v>7.0023148148148154E-3</v>
      </c>
      <c r="E20" s="103">
        <f t="shared" si="2"/>
        <v>1.9097222222222224E-3</v>
      </c>
      <c r="F20" s="103">
        <v>7.1180555555555554E-3</v>
      </c>
      <c r="G20" s="103">
        <f t="shared" si="3"/>
        <v>9.0277777777777769E-3</v>
      </c>
      <c r="H20" s="103">
        <f t="shared" si="4"/>
        <v>1.1574074074074004E-4</v>
      </c>
      <c r="I20" s="65">
        <f t="shared" si="5"/>
        <v>58.14</v>
      </c>
      <c r="L20" s="45">
        <v>42</v>
      </c>
      <c r="M20" s="142">
        <v>0.76800000000000002</v>
      </c>
      <c r="N20" s="45">
        <f t="shared" si="7"/>
        <v>16</v>
      </c>
      <c r="P20">
        <v>19</v>
      </c>
      <c r="Q20" s="91">
        <v>6.5393518518518524E-4</v>
      </c>
      <c r="R20" s="91">
        <f t="shared" si="8"/>
        <v>1.1574074074074112E-5</v>
      </c>
      <c r="S20" s="91"/>
      <c r="T20" s="91">
        <f t="shared" si="6"/>
        <v>1.9675925925925928E-3</v>
      </c>
      <c r="U20" s="91">
        <v>9.0856481481481483E-3</v>
      </c>
      <c r="V20" s="91">
        <f t="shared" si="9"/>
        <v>7.1180555555555554E-3</v>
      </c>
      <c r="W20" s="91">
        <f t="shared" si="10"/>
        <v>9.2592592592592032E-6</v>
      </c>
      <c r="X20" s="91"/>
      <c r="Y20" s="137">
        <v>19</v>
      </c>
      <c r="Z20" t="s">
        <v>258</v>
      </c>
      <c r="AA20" s="76">
        <v>7.2337962962962963E-3</v>
      </c>
      <c r="AB20" s="76">
        <v>1.9675925925925928E-3</v>
      </c>
      <c r="AC20" s="76">
        <v>7.3495370370370372E-3</v>
      </c>
      <c r="AD20" s="76">
        <v>1.736111111111111E-3</v>
      </c>
      <c r="AE20" s="76"/>
      <c r="AI20" s="76"/>
      <c r="AJ20" s="103">
        <v>7.1180555555555554E-3</v>
      </c>
      <c r="AL20" s="76"/>
    </row>
    <row r="21" spans="1:38" ht="16.5" customHeight="1" x14ac:dyDescent="0.2">
      <c r="A21" s="45">
        <f t="shared" si="0"/>
        <v>20</v>
      </c>
      <c r="B21" s="45">
        <f t="shared" si="1"/>
        <v>16</v>
      </c>
      <c r="C21" s="44" t="s">
        <v>258</v>
      </c>
      <c r="D21" s="103">
        <v>7.2337962962962963E-3</v>
      </c>
      <c r="E21" s="103">
        <f t="shared" si="2"/>
        <v>1.6782407407407414E-3</v>
      </c>
      <c r="F21" s="134">
        <v>7.3495370370370372E-3</v>
      </c>
      <c r="G21" s="103">
        <f t="shared" si="3"/>
        <v>9.0277777777777787E-3</v>
      </c>
      <c r="H21" s="103">
        <f t="shared" si="4"/>
        <v>1.1574074074074091E-4</v>
      </c>
      <c r="I21" s="65">
        <f t="shared" si="5"/>
        <v>55.81</v>
      </c>
      <c r="L21" s="45">
        <v>59</v>
      </c>
      <c r="M21" s="142">
        <v>0.85399999999999998</v>
      </c>
      <c r="N21" s="45">
        <f t="shared" si="7"/>
        <v>1</v>
      </c>
      <c r="P21">
        <v>20</v>
      </c>
      <c r="Q21" s="91">
        <v>6.5740740740740733E-4</v>
      </c>
      <c r="R21" s="91">
        <f t="shared" si="8"/>
        <v>3.4722222222220928E-6</v>
      </c>
      <c r="S21" s="91"/>
      <c r="T21" s="91">
        <f t="shared" si="6"/>
        <v>1.736111111111111E-3</v>
      </c>
      <c r="U21" s="91">
        <v>9.0879629629629626E-3</v>
      </c>
      <c r="V21" s="91">
        <f t="shared" si="9"/>
        <v>7.3518518518518516E-3</v>
      </c>
      <c r="W21" s="91">
        <f t="shared" si="10"/>
        <v>2.3148148148143671E-6</v>
      </c>
      <c r="X21" s="91"/>
      <c r="Y21" s="137">
        <v>20</v>
      </c>
      <c r="Z21" t="s">
        <v>257</v>
      </c>
      <c r="AA21" s="76">
        <v>7.2337962962962963E-3</v>
      </c>
      <c r="AB21" s="76">
        <v>1.9097222222222222E-3</v>
      </c>
      <c r="AC21" s="76">
        <v>7.4652777777777781E-3</v>
      </c>
      <c r="AD21" s="76">
        <v>1.736111111111111E-3</v>
      </c>
      <c r="AE21" s="76"/>
      <c r="AI21" s="76"/>
      <c r="AJ21" s="134">
        <v>7.3495370370370372E-3</v>
      </c>
      <c r="AL21" s="76"/>
    </row>
    <row r="22" spans="1:38" ht="16.5" customHeight="1" x14ac:dyDescent="0.2">
      <c r="A22" s="45">
        <f t="shared" si="0"/>
        <v>21</v>
      </c>
      <c r="B22" s="45">
        <f t="shared" si="1"/>
        <v>15</v>
      </c>
      <c r="C22" s="44" t="s">
        <v>218</v>
      </c>
      <c r="D22" s="103">
        <v>7.1759259259259259E-3</v>
      </c>
      <c r="E22" s="103">
        <f t="shared" si="2"/>
        <v>1.7361111111111119E-3</v>
      </c>
      <c r="F22" s="103">
        <v>7.2962962962962964E-3</v>
      </c>
      <c r="G22" s="103">
        <f t="shared" si="3"/>
        <v>9.0324074074074091E-3</v>
      </c>
      <c r="H22" s="103">
        <f t="shared" si="4"/>
        <v>1.2037037037037051E-4</v>
      </c>
      <c r="I22" s="65">
        <f t="shared" si="5"/>
        <v>53.49</v>
      </c>
      <c r="L22" s="45">
        <v>38</v>
      </c>
      <c r="M22" s="142">
        <v>0.72799999999999998</v>
      </c>
      <c r="N22" s="45">
        <f t="shared" si="7"/>
        <v>24</v>
      </c>
      <c r="P22">
        <v>21</v>
      </c>
      <c r="Q22" s="91">
        <v>6.5972222222222213E-4</v>
      </c>
      <c r="R22" s="91">
        <f t="shared" si="8"/>
        <v>2.3148148148148008E-6</v>
      </c>
      <c r="S22" s="91"/>
      <c r="T22" s="91">
        <f t="shared" si="6"/>
        <v>1.7939814814814815E-3</v>
      </c>
      <c r="U22" s="91">
        <v>9.0902777777777787E-3</v>
      </c>
      <c r="V22" s="91">
        <f t="shared" si="9"/>
        <v>7.2962962962962973E-3</v>
      </c>
      <c r="W22" s="91">
        <f t="shared" si="10"/>
        <v>2.3148148148161019E-6</v>
      </c>
      <c r="X22" s="91"/>
      <c r="Y22" s="137">
        <v>21</v>
      </c>
      <c r="Z22" t="s">
        <v>259</v>
      </c>
      <c r="AA22" s="76">
        <v>7.2337962962962963E-3</v>
      </c>
      <c r="AB22" s="76">
        <v>1.9097222222222222E-3</v>
      </c>
      <c r="AC22" s="76">
        <v>7.5115740740740742E-3</v>
      </c>
      <c r="AD22" s="76">
        <v>1.736111111111111E-3</v>
      </c>
      <c r="AE22" s="76"/>
      <c r="AI22" s="76"/>
      <c r="AJ22" s="103">
        <v>7.3148148148148148E-3</v>
      </c>
      <c r="AL22" s="76"/>
    </row>
    <row r="23" spans="1:38" ht="16.5" customHeight="1" x14ac:dyDescent="0.2">
      <c r="A23" s="45">
        <f t="shared" si="0"/>
        <v>22</v>
      </c>
      <c r="B23" s="45">
        <f t="shared" si="1"/>
        <v>17</v>
      </c>
      <c r="C23" s="44" t="s">
        <v>257</v>
      </c>
      <c r="D23" s="103">
        <v>7.2337962962962963E-3</v>
      </c>
      <c r="E23" s="103">
        <f t="shared" si="2"/>
        <v>1.6782407407407414E-3</v>
      </c>
      <c r="F23" s="103">
        <v>7.3726851851851861E-3</v>
      </c>
      <c r="G23" s="103">
        <f t="shared" si="3"/>
        <v>9.0509259259259275E-3</v>
      </c>
      <c r="H23" s="103">
        <f t="shared" si="4"/>
        <v>1.3888888888888978E-4</v>
      </c>
      <c r="I23" s="65">
        <f t="shared" si="5"/>
        <v>51.16</v>
      </c>
      <c r="L23" s="45">
        <v>51</v>
      </c>
      <c r="M23" s="142">
        <v>0.79600000000000004</v>
      </c>
      <c r="N23" s="45">
        <f t="shared" si="7"/>
        <v>8</v>
      </c>
      <c r="P23">
        <v>22</v>
      </c>
      <c r="Q23" s="91">
        <v>6.7361111111111126E-4</v>
      </c>
      <c r="R23" s="91">
        <f t="shared" si="8"/>
        <v>1.388888888888913E-5</v>
      </c>
      <c r="S23" s="91"/>
      <c r="T23" s="91">
        <f t="shared" si="6"/>
        <v>1.736111111111111E-3</v>
      </c>
      <c r="U23" s="91">
        <v>9.1087962962962971E-3</v>
      </c>
      <c r="V23" s="91">
        <f t="shared" si="9"/>
        <v>7.3726851851851861E-3</v>
      </c>
      <c r="W23" s="91">
        <f t="shared" si="10"/>
        <v>1.8518518518518406E-5</v>
      </c>
      <c r="X23" s="91"/>
      <c r="Y23" s="137">
        <v>22</v>
      </c>
      <c r="Z23" t="s">
        <v>263</v>
      </c>
      <c r="AA23" s="76">
        <v>7.2916666666666659E-3</v>
      </c>
      <c r="AB23" s="76">
        <v>1.8518518518518517E-3</v>
      </c>
      <c r="AC23" s="76">
        <v>7.3842592592592597E-3</v>
      </c>
      <c r="AD23" s="76">
        <v>1.6782407407407406E-3</v>
      </c>
      <c r="AE23" s="76"/>
      <c r="AI23" s="76"/>
      <c r="AJ23" s="103">
        <v>7.4652777777777781E-3</v>
      </c>
      <c r="AL23" s="76"/>
    </row>
    <row r="24" spans="1:38" ht="16.5" customHeight="1" x14ac:dyDescent="0.2">
      <c r="A24" s="45">
        <f t="shared" si="0"/>
        <v>23</v>
      </c>
      <c r="B24" s="45">
        <f t="shared" si="1"/>
        <v>9</v>
      </c>
      <c r="C24" s="44" t="s">
        <v>224</v>
      </c>
      <c r="D24" s="103">
        <v>6.7708333333333336E-3</v>
      </c>
      <c r="E24" s="103">
        <f t="shared" si="2"/>
        <v>2.1412037037037042E-3</v>
      </c>
      <c r="F24" s="103">
        <v>6.9108796296296288E-3</v>
      </c>
      <c r="G24" s="103">
        <f t="shared" si="3"/>
        <v>9.0520833333333321E-3</v>
      </c>
      <c r="H24" s="103">
        <f t="shared" si="4"/>
        <v>1.4004629629629523E-4</v>
      </c>
      <c r="I24" s="65">
        <f t="shared" si="5"/>
        <v>48.84</v>
      </c>
      <c r="L24" s="45">
        <v>42</v>
      </c>
      <c r="M24" s="142">
        <v>0.79200000000000004</v>
      </c>
      <c r="N24" s="45">
        <f t="shared" si="7"/>
        <v>9</v>
      </c>
      <c r="P24">
        <v>23</v>
      </c>
      <c r="Q24" s="91">
        <v>6.7476851851851845E-4</v>
      </c>
      <c r="R24" s="91">
        <f t="shared" si="8"/>
        <v>1.1574074074071836E-6</v>
      </c>
      <c r="S24" s="91"/>
      <c r="T24" s="91">
        <f t="shared" si="6"/>
        <v>2.1990740740740742E-3</v>
      </c>
      <c r="U24" s="91">
        <v>9.1099537037037052E-3</v>
      </c>
      <c r="V24" s="91">
        <f t="shared" si="9"/>
        <v>6.9108796296296314E-3</v>
      </c>
      <c r="W24" s="91">
        <f t="shared" si="10"/>
        <v>1.1574074074080509E-6</v>
      </c>
      <c r="X24" s="91"/>
      <c r="Y24" s="137">
        <v>23</v>
      </c>
      <c r="Z24" t="s">
        <v>290</v>
      </c>
      <c r="AA24" s="76">
        <v>7.2916666666666659E-3</v>
      </c>
      <c r="AB24" s="76">
        <v>1.8518518518518517E-3</v>
      </c>
      <c r="AC24" s="76">
        <v>7.3726851851851861E-3</v>
      </c>
      <c r="AD24" s="76">
        <v>1.6782407407407406E-3</v>
      </c>
      <c r="AE24" s="76"/>
      <c r="AI24" s="76"/>
      <c r="AJ24" s="103">
        <v>6.9212962962962969E-3</v>
      </c>
      <c r="AL24" s="76"/>
    </row>
    <row r="25" spans="1:38" ht="16.5" customHeight="1" x14ac:dyDescent="0.2">
      <c r="A25" s="45">
        <f t="shared" si="0"/>
        <v>24</v>
      </c>
      <c r="B25" s="45">
        <f t="shared" si="1"/>
        <v>26</v>
      </c>
      <c r="C25" s="44" t="s">
        <v>213</v>
      </c>
      <c r="D25" s="103">
        <v>7.4074074074074068E-3</v>
      </c>
      <c r="E25" s="103">
        <f t="shared" si="2"/>
        <v>1.5046296296296309E-3</v>
      </c>
      <c r="F25" s="103">
        <v>7.5694444444444446E-3</v>
      </c>
      <c r="G25" s="103">
        <f t="shared" si="3"/>
        <v>9.0740740740740747E-3</v>
      </c>
      <c r="H25" s="103">
        <f t="shared" si="4"/>
        <v>1.6203703703703779E-4</v>
      </c>
      <c r="I25" s="65">
        <f t="shared" si="5"/>
        <v>46.51</v>
      </c>
      <c r="L25" s="45">
        <v>43</v>
      </c>
      <c r="M25" s="142">
        <v>0.72799999999999998</v>
      </c>
      <c r="N25" s="45">
        <f t="shared" si="7"/>
        <v>24</v>
      </c>
      <c r="P25">
        <v>24</v>
      </c>
      <c r="Q25" s="91">
        <v>7.0023148148148147E-4</v>
      </c>
      <c r="R25" s="91">
        <f t="shared" si="8"/>
        <v>2.5462962962963026E-5</v>
      </c>
      <c r="S25" s="91"/>
      <c r="T25" s="91">
        <f t="shared" si="6"/>
        <v>1.5624999999999999E-3</v>
      </c>
      <c r="U25" s="91">
        <v>9.1319444444444443E-3</v>
      </c>
      <c r="V25" s="91">
        <f t="shared" si="9"/>
        <v>7.5694444444444446E-3</v>
      </c>
      <c r="W25" s="91">
        <f t="shared" si="10"/>
        <v>2.199074074073909E-5</v>
      </c>
      <c r="X25" s="91"/>
      <c r="Y25" s="137">
        <v>24</v>
      </c>
      <c r="Z25" t="s">
        <v>213</v>
      </c>
      <c r="AA25" s="76">
        <v>7.4074074074074068E-3</v>
      </c>
      <c r="AB25" s="76">
        <v>1.736111111111111E-3</v>
      </c>
      <c r="AC25" s="76">
        <v>7.5462962962962966E-3</v>
      </c>
      <c r="AD25" s="76">
        <v>1.5624999999999999E-3</v>
      </c>
      <c r="AE25" s="76"/>
      <c r="AG25" s="13"/>
      <c r="AH25" s="91"/>
      <c r="AI25" s="76"/>
      <c r="AJ25" s="103">
        <v>7.5462962962962966E-3</v>
      </c>
      <c r="AL25" s="76"/>
    </row>
    <row r="26" spans="1:38" ht="16.5" customHeight="1" x14ac:dyDescent="0.2">
      <c r="A26" s="45">
        <f t="shared" si="0"/>
        <v>25</v>
      </c>
      <c r="B26" s="45">
        <f t="shared" si="1"/>
        <v>30</v>
      </c>
      <c r="C26" s="44" t="s">
        <v>262</v>
      </c>
      <c r="D26" s="103">
        <v>7.4652777777777781E-3</v>
      </c>
      <c r="E26" s="103">
        <f t="shared" si="2"/>
        <v>1.4467592592592596E-3</v>
      </c>
      <c r="F26" s="103">
        <v>7.6388888888888886E-3</v>
      </c>
      <c r="G26" s="103">
        <f t="shared" si="3"/>
        <v>9.0856481481481483E-3</v>
      </c>
      <c r="H26" s="103">
        <f t="shared" si="4"/>
        <v>1.7361111111111049E-4</v>
      </c>
      <c r="I26" s="65">
        <f t="shared" si="5"/>
        <v>44.19</v>
      </c>
      <c r="L26" s="45">
        <v>41</v>
      </c>
      <c r="M26" s="142">
        <v>0.71099999999999997</v>
      </c>
      <c r="N26" s="45">
        <f t="shared" si="7"/>
        <v>32</v>
      </c>
      <c r="P26">
        <v>25</v>
      </c>
      <c r="Q26" s="91">
        <v>7.0833333333333338E-4</v>
      </c>
      <c r="R26" s="91">
        <f t="shared" si="8"/>
        <v>8.1018518518519113E-6</v>
      </c>
      <c r="S26" s="91"/>
      <c r="T26" s="91">
        <f t="shared" si="6"/>
        <v>1.5046296296296294E-3</v>
      </c>
      <c r="U26" s="91">
        <v>9.1435185185185178E-3</v>
      </c>
      <c r="V26" s="91">
        <f t="shared" si="9"/>
        <v>7.6388888888888886E-3</v>
      </c>
      <c r="W26" s="91">
        <f t="shared" si="10"/>
        <v>1.157407407407357E-5</v>
      </c>
      <c r="X26" s="91"/>
      <c r="Y26" s="137">
        <v>25</v>
      </c>
      <c r="Z26" t="s">
        <v>261</v>
      </c>
      <c r="AA26" s="76">
        <v>7.4652777777777781E-3</v>
      </c>
      <c r="AB26" s="76">
        <v>1.6782407407407406E-3</v>
      </c>
      <c r="AC26" s="76">
        <v>7.6273148148148151E-3</v>
      </c>
      <c r="AD26" s="76">
        <v>1.5046296296296294E-3</v>
      </c>
      <c r="AE26" s="76"/>
      <c r="AI26" s="76"/>
      <c r="AJ26" s="103">
        <v>7.6273148148148151E-3</v>
      </c>
      <c r="AL26" s="76"/>
    </row>
    <row r="27" spans="1:38" ht="16.5" customHeight="1" x14ac:dyDescent="0.2">
      <c r="A27" s="45">
        <f t="shared" si="0"/>
        <v>26</v>
      </c>
      <c r="B27" s="45">
        <f t="shared" si="1"/>
        <v>31</v>
      </c>
      <c r="C27" s="44" t="s">
        <v>261</v>
      </c>
      <c r="D27" s="103">
        <v>7.4652777777777781E-3</v>
      </c>
      <c r="E27" s="103">
        <f t="shared" si="2"/>
        <v>1.4467592592592596E-3</v>
      </c>
      <c r="F27" s="104">
        <v>7.6504629629629631E-3</v>
      </c>
      <c r="G27" s="103">
        <f t="shared" si="3"/>
        <v>9.0972222222222218E-3</v>
      </c>
      <c r="H27" s="103">
        <f t="shared" si="4"/>
        <v>1.8518518518518493E-4</v>
      </c>
      <c r="I27" s="65">
        <f t="shared" si="5"/>
        <v>41.86</v>
      </c>
      <c r="L27" s="45">
        <v>46</v>
      </c>
      <c r="M27" s="142">
        <v>0.73699999999999999</v>
      </c>
      <c r="N27" s="45">
        <f t="shared" si="7"/>
        <v>21</v>
      </c>
      <c r="P27">
        <v>26</v>
      </c>
      <c r="Q27" s="91">
        <v>7.2222222222222219E-4</v>
      </c>
      <c r="R27" s="91">
        <f t="shared" si="8"/>
        <v>1.3888888888888805E-5</v>
      </c>
      <c r="S27" s="91"/>
      <c r="T27" s="91">
        <f t="shared" si="6"/>
        <v>1.5046296296296294E-3</v>
      </c>
      <c r="U27" s="91">
        <v>9.1550925925925931E-3</v>
      </c>
      <c r="V27" s="91">
        <f t="shared" si="9"/>
        <v>7.6504629629629639E-3</v>
      </c>
      <c r="W27" s="91">
        <f t="shared" si="10"/>
        <v>1.1574074074075305E-5</v>
      </c>
      <c r="X27" s="91"/>
      <c r="Y27" s="137">
        <v>26</v>
      </c>
      <c r="Z27" t="s">
        <v>262</v>
      </c>
      <c r="AA27" s="76">
        <v>7.4652777777777781E-3</v>
      </c>
      <c r="AB27" s="76">
        <v>1.6782407407407406E-3</v>
      </c>
      <c r="AC27" s="76">
        <v>7.6273148148148151E-3</v>
      </c>
      <c r="AD27" s="76">
        <v>1.5046296296296294E-3</v>
      </c>
      <c r="AE27" s="76"/>
      <c r="AI27" s="76"/>
      <c r="AJ27" s="104">
        <v>7.6273148148148151E-3</v>
      </c>
      <c r="AL27" s="76"/>
    </row>
    <row r="28" spans="1:38" ht="16.5" customHeight="1" x14ac:dyDescent="0.2">
      <c r="A28" s="45">
        <f t="shared" si="0"/>
        <v>27</v>
      </c>
      <c r="B28" s="45">
        <f t="shared" si="1"/>
        <v>13</v>
      </c>
      <c r="C28" s="44" t="s">
        <v>225</v>
      </c>
      <c r="D28" s="103">
        <v>7.0023148148148154E-3</v>
      </c>
      <c r="E28" s="103">
        <f t="shared" si="2"/>
        <v>1.9097222222222224E-3</v>
      </c>
      <c r="F28" s="103">
        <v>7.1990740740740739E-3</v>
      </c>
      <c r="G28" s="103">
        <f t="shared" si="3"/>
        <v>9.1087962962962954E-3</v>
      </c>
      <c r="H28" s="103">
        <f t="shared" si="4"/>
        <v>1.967592592592585E-4</v>
      </c>
      <c r="I28" s="65">
        <f t="shared" si="5"/>
        <v>39.53</v>
      </c>
      <c r="L28" s="45">
        <v>46</v>
      </c>
      <c r="M28" s="142">
        <v>0.78400000000000003</v>
      </c>
      <c r="N28" s="45">
        <f t="shared" si="7"/>
        <v>11</v>
      </c>
      <c r="P28">
        <v>27</v>
      </c>
      <c r="Q28" s="91">
        <v>7.337962962962963E-4</v>
      </c>
      <c r="R28" s="91">
        <f t="shared" si="8"/>
        <v>1.1574074074074112E-5</v>
      </c>
      <c r="S28" s="91"/>
      <c r="T28" s="91">
        <f t="shared" si="6"/>
        <v>1.9675925925925928E-3</v>
      </c>
      <c r="U28" s="91">
        <v>9.1620370370370362E-3</v>
      </c>
      <c r="V28" s="91">
        <f t="shared" si="9"/>
        <v>7.1944444444444434E-3</v>
      </c>
      <c r="W28" s="91">
        <f t="shared" si="10"/>
        <v>6.9444444444431014E-6</v>
      </c>
      <c r="X28" s="91"/>
      <c r="Y28" s="137">
        <v>27</v>
      </c>
      <c r="Z28" t="s">
        <v>210</v>
      </c>
      <c r="AA28" s="76">
        <v>7.5231481481481477E-3</v>
      </c>
      <c r="AB28" s="76">
        <v>1.6203703703703703E-3</v>
      </c>
      <c r="AC28" s="76">
        <v>7.789351851851852E-3</v>
      </c>
      <c r="AD28" s="76">
        <v>1.4467592592592594E-3</v>
      </c>
      <c r="AE28" s="76"/>
      <c r="AI28" s="76"/>
      <c r="AJ28" s="103">
        <v>7.1990740740740739E-3</v>
      </c>
      <c r="AL28" s="76"/>
    </row>
    <row r="29" spans="1:38" ht="16.5" customHeight="1" x14ac:dyDescent="0.2">
      <c r="A29" s="45">
        <f t="shared" si="0"/>
        <v>28</v>
      </c>
      <c r="B29" s="45">
        <f t="shared" si="1"/>
        <v>3</v>
      </c>
      <c r="C29" s="44" t="s">
        <v>243</v>
      </c>
      <c r="D29" s="103">
        <v>6.4236111111111117E-3</v>
      </c>
      <c r="E29" s="103">
        <f t="shared" si="2"/>
        <v>2.488425925925926E-3</v>
      </c>
      <c r="F29" s="103">
        <v>6.6249999999999989E-3</v>
      </c>
      <c r="G29" s="103">
        <f t="shared" si="3"/>
        <v>9.1134259259259241E-3</v>
      </c>
      <c r="H29" s="103">
        <f t="shared" si="4"/>
        <v>2.0138888888888724E-4</v>
      </c>
      <c r="I29" s="65">
        <f t="shared" si="5"/>
        <v>37.21</v>
      </c>
      <c r="L29" s="45">
        <v>45</v>
      </c>
      <c r="M29" s="142">
        <v>0.84499999999999997</v>
      </c>
      <c r="N29" s="45">
        <f t="shared" si="7"/>
        <v>2</v>
      </c>
      <c r="P29">
        <v>28</v>
      </c>
      <c r="Q29" s="91">
        <v>7.4768518518518511E-4</v>
      </c>
      <c r="R29" s="91">
        <f t="shared" si="8"/>
        <v>1.3888888888888805E-5</v>
      </c>
      <c r="S29" s="91"/>
      <c r="T29" s="91">
        <f t="shared" si="6"/>
        <v>2.5462962962962961E-3</v>
      </c>
      <c r="U29" s="91">
        <v>9.1712962962962972E-3</v>
      </c>
      <c r="V29" s="91">
        <f t="shared" si="9"/>
        <v>6.6250000000000007E-3</v>
      </c>
      <c r="W29" s="91">
        <f t="shared" si="10"/>
        <v>9.259259259260938E-6</v>
      </c>
      <c r="X29" s="91"/>
      <c r="Y29" s="137">
        <v>28</v>
      </c>
      <c r="Z29" t="s">
        <v>216</v>
      </c>
      <c r="AA29" s="76">
        <v>7.5231481481481477E-3</v>
      </c>
      <c r="AB29" s="76">
        <v>1.6203703703703703E-3</v>
      </c>
      <c r="AC29" s="76">
        <v>7.5578703703703702E-3</v>
      </c>
      <c r="AD29" s="76">
        <v>1.4467592592592594E-3</v>
      </c>
      <c r="AE29" s="76"/>
      <c r="AF29" t="s">
        <v>299</v>
      </c>
      <c r="AI29" s="76"/>
      <c r="AJ29" s="103">
        <v>6.6203703703703702E-3</v>
      </c>
      <c r="AL29" s="76"/>
    </row>
    <row r="30" spans="1:38" ht="17.25" customHeight="1" x14ac:dyDescent="0.2">
      <c r="A30" s="45">
        <f t="shared" si="0"/>
        <v>29</v>
      </c>
      <c r="B30" s="45">
        <f t="shared" si="1"/>
        <v>19</v>
      </c>
      <c r="C30" s="44" t="s">
        <v>264</v>
      </c>
      <c r="D30" s="103">
        <v>7.1759259259259259E-3</v>
      </c>
      <c r="E30" s="103">
        <f t="shared" si="2"/>
        <v>1.7361111111111119E-3</v>
      </c>
      <c r="F30" s="134">
        <v>7.3842592592592597E-3</v>
      </c>
      <c r="G30" s="103">
        <f t="shared" si="3"/>
        <v>9.1203703703703724E-3</v>
      </c>
      <c r="H30" s="103">
        <f t="shared" si="4"/>
        <v>2.0833333333333381E-4</v>
      </c>
      <c r="I30" s="65">
        <f t="shared" si="5"/>
        <v>34.880000000000003</v>
      </c>
      <c r="L30" s="45">
        <v>41</v>
      </c>
      <c r="M30" s="142">
        <v>0.73499999999999999</v>
      </c>
      <c r="N30" s="45">
        <f t="shared" si="7"/>
        <v>22</v>
      </c>
      <c r="P30">
        <v>29</v>
      </c>
      <c r="Q30" s="91">
        <v>7.5000000000000012E-4</v>
      </c>
      <c r="R30" s="91">
        <f t="shared" si="8"/>
        <v>2.3148148148150176E-6</v>
      </c>
      <c r="S30" s="91"/>
      <c r="T30" s="91">
        <f t="shared" si="6"/>
        <v>1.7939814814814815E-3</v>
      </c>
      <c r="U30" s="91">
        <v>9.1782407407407403E-3</v>
      </c>
      <c r="V30" s="91">
        <f t="shared" si="9"/>
        <v>7.3842592592592588E-3</v>
      </c>
      <c r="W30" s="91">
        <f t="shared" si="10"/>
        <v>6.9444444444431014E-6</v>
      </c>
      <c r="X30" s="91"/>
      <c r="Y30" s="137">
        <v>29</v>
      </c>
      <c r="Z30" t="s">
        <v>266</v>
      </c>
      <c r="AA30" s="76">
        <v>7.5231481481481477E-3</v>
      </c>
      <c r="AB30" s="76">
        <v>1.6203703703703703E-3</v>
      </c>
      <c r="AC30" s="76">
        <v>7.4074074074074068E-3</v>
      </c>
      <c r="AD30" s="76">
        <v>1.4467592592592594E-3</v>
      </c>
      <c r="AE30" s="76"/>
      <c r="AI30" s="76"/>
      <c r="AJ30" s="134">
        <v>7.3842592592592597E-3</v>
      </c>
      <c r="AL30" s="76"/>
    </row>
    <row r="31" spans="1:38" ht="17.25" customHeight="1" x14ac:dyDescent="0.2">
      <c r="A31" s="45">
        <f t="shared" si="0"/>
        <v>30</v>
      </c>
      <c r="B31" s="45">
        <f t="shared" si="1"/>
        <v>4</v>
      </c>
      <c r="C31" s="44" t="s">
        <v>251</v>
      </c>
      <c r="D31" s="103">
        <v>6.4236111111111117E-3</v>
      </c>
      <c r="E31" s="103">
        <f t="shared" si="2"/>
        <v>2.488425925925926E-3</v>
      </c>
      <c r="F31" s="103">
        <v>6.6585648148148151E-3</v>
      </c>
      <c r="G31" s="103">
        <f t="shared" si="3"/>
        <v>9.1469907407407403E-3</v>
      </c>
      <c r="H31" s="103">
        <f t="shared" si="4"/>
        <v>2.3495370370370337E-4</v>
      </c>
      <c r="I31" s="65">
        <f t="shared" si="5"/>
        <v>32.56</v>
      </c>
      <c r="L31" s="45">
        <v>37</v>
      </c>
      <c r="M31" s="142">
        <v>0.79200000000000004</v>
      </c>
      <c r="N31" s="45">
        <f t="shared" si="7"/>
        <v>9</v>
      </c>
      <c r="P31">
        <v>30</v>
      </c>
      <c r="Q31" s="91">
        <v>7.6851851851851853E-4</v>
      </c>
      <c r="R31" s="91">
        <f t="shared" si="8"/>
        <v>1.8518518518518406E-5</v>
      </c>
      <c r="S31" s="91"/>
      <c r="T31" s="91">
        <f t="shared" si="6"/>
        <v>2.5462962962962961E-3</v>
      </c>
      <c r="U31" s="91">
        <v>9.2013888888888892E-3</v>
      </c>
      <c r="V31" s="91">
        <f t="shared" si="9"/>
        <v>6.6550925925925927E-3</v>
      </c>
      <c r="W31" s="91">
        <f t="shared" si="10"/>
        <v>2.3148148148148875E-5</v>
      </c>
      <c r="X31" s="91"/>
      <c r="Y31" s="137">
        <v>30</v>
      </c>
      <c r="Z31" t="s">
        <v>291</v>
      </c>
      <c r="AA31" s="76">
        <v>7.5231481481481477E-3</v>
      </c>
      <c r="AB31" s="76">
        <v>1.6203703703703703E-3</v>
      </c>
      <c r="AC31" s="76">
        <v>7.7083333333333335E-3</v>
      </c>
      <c r="AD31" s="76">
        <v>1.4467592592592594E-3</v>
      </c>
      <c r="AE31" s="76"/>
      <c r="AF31" s="13" t="s">
        <v>299</v>
      </c>
      <c r="AI31" s="76"/>
      <c r="AJ31" s="103">
        <v>6.6550925925925935E-3</v>
      </c>
      <c r="AL31" s="76"/>
    </row>
    <row r="32" spans="1:38" ht="17.25" customHeight="1" x14ac:dyDescent="0.2">
      <c r="A32" s="45">
        <f t="shared" si="0"/>
        <v>31</v>
      </c>
      <c r="B32" s="45">
        <f t="shared" si="1"/>
        <v>36</v>
      </c>
      <c r="C32" s="44" t="s">
        <v>292</v>
      </c>
      <c r="D32" s="103">
        <v>7.69675925925926E-3</v>
      </c>
      <c r="E32" s="103">
        <f t="shared" si="2"/>
        <v>1.2152777777777778E-3</v>
      </c>
      <c r="F32" s="103">
        <v>7.9398148148148145E-3</v>
      </c>
      <c r="G32" s="103">
        <f t="shared" si="3"/>
        <v>9.1550925925925931E-3</v>
      </c>
      <c r="H32" s="103">
        <f t="shared" si="4"/>
        <v>2.4305555555555452E-4</v>
      </c>
      <c r="I32" s="65">
        <f t="shared" si="5"/>
        <v>30.23</v>
      </c>
      <c r="L32" s="45">
        <v>46</v>
      </c>
      <c r="M32" s="142">
        <v>0.71</v>
      </c>
      <c r="N32" s="45">
        <f t="shared" si="7"/>
        <v>33</v>
      </c>
      <c r="P32">
        <v>31</v>
      </c>
      <c r="Q32" s="91">
        <v>7.7662037037037033E-4</v>
      </c>
      <c r="R32" s="91">
        <f t="shared" si="8"/>
        <v>8.1018518518518028E-6</v>
      </c>
      <c r="S32" s="91"/>
      <c r="T32" s="91">
        <f t="shared" si="6"/>
        <v>1.2731481481481483E-3</v>
      </c>
      <c r="U32" s="91">
        <v>9.2129629629629627E-3</v>
      </c>
      <c r="V32" s="91">
        <f t="shared" si="9"/>
        <v>7.9398148148148145E-3</v>
      </c>
      <c r="W32" s="91">
        <f t="shared" si="10"/>
        <v>1.157407407407357E-5</v>
      </c>
      <c r="X32" s="91"/>
      <c r="Y32" s="137">
        <v>31</v>
      </c>
      <c r="Z32" t="s">
        <v>226</v>
      </c>
      <c r="AA32" s="76">
        <v>7.5810185185185182E-3</v>
      </c>
      <c r="AB32" s="76">
        <v>1.5624999999999999E-3</v>
      </c>
      <c r="AC32" s="76">
        <v>7.5810185185185182E-3</v>
      </c>
      <c r="AD32" s="76">
        <v>1.3888888888888889E-3</v>
      </c>
      <c r="AE32" s="76"/>
      <c r="AI32" s="76"/>
      <c r="AJ32" s="103">
        <v>7.9282407407407409E-3</v>
      </c>
      <c r="AL32" s="76"/>
    </row>
    <row r="33" spans="1:38" ht="17.25" customHeight="1" x14ac:dyDescent="0.2">
      <c r="A33" s="45">
        <f t="shared" si="0"/>
        <v>32</v>
      </c>
      <c r="B33" s="45">
        <f t="shared" si="1"/>
        <v>42</v>
      </c>
      <c r="C33" s="44" t="s">
        <v>296</v>
      </c>
      <c r="D33" s="103">
        <v>8.4490740740740741E-3</v>
      </c>
      <c r="E33" s="103">
        <f t="shared" si="2"/>
        <v>4.6296296296296363E-4</v>
      </c>
      <c r="F33" s="103">
        <v>8.6921296296296312E-3</v>
      </c>
      <c r="G33" s="103">
        <f t="shared" si="3"/>
        <v>9.1550925925925949E-3</v>
      </c>
      <c r="H33" s="103">
        <f t="shared" si="4"/>
        <v>2.4305555555555712E-4</v>
      </c>
      <c r="I33" s="65">
        <f t="shared" si="5"/>
        <v>27.91</v>
      </c>
      <c r="L33" s="45">
        <v>34</v>
      </c>
      <c r="M33" s="142">
        <v>0.67400000000000004</v>
      </c>
      <c r="N33" s="45">
        <f t="shared" si="7"/>
        <v>39</v>
      </c>
      <c r="P33">
        <v>32</v>
      </c>
      <c r="Q33" s="91">
        <v>7.8009259259259253E-4</v>
      </c>
      <c r="R33" s="91">
        <f t="shared" si="8"/>
        <v>3.4722222222222012E-6</v>
      </c>
      <c r="S33" s="91"/>
      <c r="T33" s="91">
        <f t="shared" si="6"/>
        <v>5.2083333333333333E-4</v>
      </c>
      <c r="U33" s="91">
        <v>9.2152777777777771E-3</v>
      </c>
      <c r="V33" s="91">
        <f t="shared" si="9"/>
        <v>8.6944444444444439E-3</v>
      </c>
      <c r="W33" s="91">
        <f t="shared" si="10"/>
        <v>2.3148148148143671E-6</v>
      </c>
      <c r="X33" s="91"/>
      <c r="Y33" s="137">
        <v>32</v>
      </c>
      <c r="Z33" t="s">
        <v>292</v>
      </c>
      <c r="AA33" s="76">
        <v>7.69675925925926E-3</v>
      </c>
      <c r="AB33" s="76">
        <v>1.4467592592592594E-3</v>
      </c>
      <c r="AC33" s="76">
        <v>7.9282407407407409E-3</v>
      </c>
      <c r="AD33" s="76">
        <v>1.2731481481481483E-3</v>
      </c>
      <c r="AE33" s="76"/>
      <c r="AG33" s="13"/>
      <c r="AH33" s="91"/>
      <c r="AI33" s="76"/>
      <c r="AJ33" s="103">
        <v>8.6805555555555559E-3</v>
      </c>
      <c r="AL33" s="76"/>
    </row>
    <row r="34" spans="1:38" ht="17.25" customHeight="1" x14ac:dyDescent="0.2">
      <c r="A34" s="45">
        <f t="shared" si="0"/>
        <v>33</v>
      </c>
      <c r="B34" s="45">
        <f t="shared" si="1"/>
        <v>23</v>
      </c>
      <c r="C34" s="44" t="s">
        <v>259</v>
      </c>
      <c r="D34" s="103">
        <v>7.2337962962962963E-3</v>
      </c>
      <c r="E34" s="103">
        <f t="shared" si="2"/>
        <v>1.6782407407407414E-3</v>
      </c>
      <c r="F34" s="103">
        <v>7.4884259259259262E-3</v>
      </c>
      <c r="G34" s="103">
        <f t="shared" si="3"/>
        <v>9.1666666666666667E-3</v>
      </c>
      <c r="H34" s="103">
        <f t="shared" si="4"/>
        <v>2.5462962962962982E-4</v>
      </c>
      <c r="I34" s="65">
        <f t="shared" si="5"/>
        <v>25.58</v>
      </c>
      <c r="L34" s="45">
        <v>41</v>
      </c>
      <c r="M34" s="142">
        <v>0.72499999999999998</v>
      </c>
      <c r="N34" s="45">
        <f t="shared" si="7"/>
        <v>28</v>
      </c>
      <c r="P34">
        <v>33</v>
      </c>
      <c r="Q34" s="91">
        <v>7.8703703703703705E-4</v>
      </c>
      <c r="R34" s="91">
        <f t="shared" si="8"/>
        <v>6.9444444444445108E-6</v>
      </c>
      <c r="S34" s="91"/>
      <c r="T34" s="91">
        <f t="shared" si="6"/>
        <v>1.736111111111111E-3</v>
      </c>
      <c r="U34" s="91">
        <v>9.2245370370370363E-3</v>
      </c>
      <c r="V34" s="91">
        <f t="shared" si="9"/>
        <v>7.4884259259259253E-3</v>
      </c>
      <c r="W34" s="91">
        <f t="shared" si="10"/>
        <v>9.2592592592592032E-6</v>
      </c>
      <c r="X34" s="91"/>
      <c r="Y34" s="137">
        <v>33</v>
      </c>
      <c r="Z34" t="s">
        <v>222</v>
      </c>
      <c r="AA34" s="76">
        <v>7.7546296296296287E-3</v>
      </c>
      <c r="AB34" s="76">
        <v>1.3888888888888889E-3</v>
      </c>
      <c r="AC34" s="76">
        <v>7.5347222222222213E-3</v>
      </c>
      <c r="AD34" s="76">
        <v>1.2152777777777778E-3</v>
      </c>
      <c r="AE34" s="76"/>
      <c r="AI34" s="76"/>
      <c r="AJ34" s="103">
        <v>7.5115740740740742E-3</v>
      </c>
      <c r="AL34" s="76"/>
    </row>
    <row r="35" spans="1:38" ht="17.25" customHeight="1" x14ac:dyDescent="0.2">
      <c r="A35" s="45">
        <f t="shared" si="0"/>
        <v>34</v>
      </c>
      <c r="B35" s="45">
        <f t="shared" si="1"/>
        <v>37</v>
      </c>
      <c r="C35" s="44" t="s">
        <v>270</v>
      </c>
      <c r="D35" s="103">
        <v>7.8703703703703713E-3</v>
      </c>
      <c r="E35" s="103">
        <f t="shared" si="2"/>
        <v>1.0416666666666664E-3</v>
      </c>
      <c r="F35" s="103">
        <v>8.1273148148148146E-3</v>
      </c>
      <c r="G35" s="103">
        <f t="shared" si="3"/>
        <v>9.1689814814814811E-3</v>
      </c>
      <c r="H35" s="103">
        <f t="shared" si="4"/>
        <v>2.5694444444444332E-4</v>
      </c>
      <c r="I35" s="65">
        <f t="shared" si="5"/>
        <v>23.26</v>
      </c>
      <c r="L35" s="45">
        <v>38</v>
      </c>
      <c r="M35" s="142">
        <v>0.65300000000000002</v>
      </c>
      <c r="N35" s="45">
        <f t="shared" si="7"/>
        <v>40</v>
      </c>
      <c r="P35">
        <v>34</v>
      </c>
      <c r="Q35" s="91">
        <v>7.8935185185185185E-4</v>
      </c>
      <c r="R35" s="91">
        <f t="shared" si="8"/>
        <v>2.3148148148148008E-6</v>
      </c>
      <c r="S35" s="91"/>
      <c r="T35" s="91">
        <f t="shared" si="6"/>
        <v>1.0995370370370371E-3</v>
      </c>
      <c r="U35" s="91">
        <v>9.2268518518518524E-3</v>
      </c>
      <c r="V35" s="91">
        <f t="shared" si="9"/>
        <v>8.1273148148148146E-3</v>
      </c>
      <c r="W35" s="91">
        <f t="shared" si="10"/>
        <v>2.3148148148161019E-6</v>
      </c>
      <c r="X35" s="91"/>
      <c r="Y35" s="137">
        <v>34</v>
      </c>
      <c r="Z35" t="s">
        <v>293</v>
      </c>
      <c r="AA35" s="76">
        <v>7.7546296296296287E-3</v>
      </c>
      <c r="AB35" s="76">
        <v>1.3888888888888889E-3</v>
      </c>
      <c r="AC35" s="76">
        <v>7.4768518518518526E-3</v>
      </c>
      <c r="AD35" s="76">
        <v>1.2152777777777778E-3</v>
      </c>
      <c r="AE35" s="76"/>
      <c r="AI35" s="76"/>
      <c r="AJ35" s="103">
        <v>8.0555555555555554E-3</v>
      </c>
      <c r="AL35" s="76"/>
    </row>
    <row r="36" spans="1:38" ht="17.25" customHeight="1" x14ac:dyDescent="0.2">
      <c r="A36" s="45">
        <f t="shared" si="0"/>
        <v>35</v>
      </c>
      <c r="B36" s="45">
        <f t="shared" si="1"/>
        <v>7</v>
      </c>
      <c r="C36" s="44" t="s">
        <v>217</v>
      </c>
      <c r="D36" s="103">
        <v>6.5393518518518517E-3</v>
      </c>
      <c r="E36" s="103">
        <f t="shared" si="2"/>
        <v>2.372685185185186E-3</v>
      </c>
      <c r="F36" s="103">
        <v>6.8402777777777776E-3</v>
      </c>
      <c r="G36" s="103">
        <f t="shared" si="3"/>
        <v>9.2129629629629645E-3</v>
      </c>
      <c r="H36" s="103">
        <f t="shared" si="4"/>
        <v>3.0092592592592584E-4</v>
      </c>
      <c r="I36" s="65">
        <f t="shared" si="5"/>
        <v>20.93</v>
      </c>
      <c r="L36" s="45">
        <v>38</v>
      </c>
      <c r="M36" s="142">
        <v>0.77600000000000002</v>
      </c>
      <c r="N36" s="45">
        <f t="shared" si="7"/>
        <v>14</v>
      </c>
      <c r="P36">
        <v>35</v>
      </c>
      <c r="Q36" s="91">
        <v>8.3564814814814819E-4</v>
      </c>
      <c r="R36" s="91">
        <f t="shared" si="8"/>
        <v>4.6296296296296341E-5</v>
      </c>
      <c r="S36" s="91"/>
      <c r="T36" s="91">
        <f t="shared" si="6"/>
        <v>2.4305555555555556E-3</v>
      </c>
      <c r="U36" s="91">
        <v>9.2708333333333341E-3</v>
      </c>
      <c r="V36" s="91">
        <f t="shared" si="9"/>
        <v>6.8402777777777785E-3</v>
      </c>
      <c r="W36" s="91">
        <f t="shared" si="10"/>
        <v>4.3981481481481649E-5</v>
      </c>
      <c r="X36" s="91"/>
      <c r="Y36" s="137">
        <v>35</v>
      </c>
      <c r="Z36" t="s">
        <v>294</v>
      </c>
      <c r="AA36" s="76">
        <v>7.7546296296296287E-3</v>
      </c>
      <c r="AB36" s="76">
        <v>1.3888888888888889E-3</v>
      </c>
      <c r="AC36" s="76">
        <v>7.6041666666666662E-3</v>
      </c>
      <c r="AD36" s="76">
        <v>1.2152777777777778E-3</v>
      </c>
      <c r="AE36" s="76">
        <v>8.6805555555555559E-3</v>
      </c>
      <c r="AF36" s="76">
        <f>AE36-AD35</f>
        <v>7.4652777777777781E-3</v>
      </c>
      <c r="AI36" s="76"/>
      <c r="AJ36" s="103">
        <v>6.828703703703704E-3</v>
      </c>
      <c r="AL36" s="76"/>
    </row>
    <row r="37" spans="1:38" ht="17.25" customHeight="1" x14ac:dyDescent="0.2">
      <c r="A37" s="45">
        <f t="shared" si="0"/>
        <v>36</v>
      </c>
      <c r="B37" s="45">
        <f t="shared" si="1"/>
        <v>33</v>
      </c>
      <c r="C37" s="44" t="s">
        <v>210</v>
      </c>
      <c r="D37" s="103">
        <v>7.5231481481481477E-3</v>
      </c>
      <c r="E37" s="103">
        <f t="shared" si="2"/>
        <v>1.38888888888889E-3</v>
      </c>
      <c r="F37" s="103">
        <v>7.8472222222222224E-3</v>
      </c>
      <c r="G37" s="103">
        <f t="shared" si="3"/>
        <v>9.2361111111111116E-3</v>
      </c>
      <c r="H37" s="103">
        <f t="shared" si="4"/>
        <v>3.2407407407407472E-4</v>
      </c>
      <c r="I37" s="65">
        <f t="shared" si="5"/>
        <v>18.600000000000001</v>
      </c>
      <c r="L37" s="45">
        <v>46</v>
      </c>
      <c r="M37" s="142">
        <v>0.71899999999999997</v>
      </c>
      <c r="N37" s="45">
        <f t="shared" si="7"/>
        <v>29</v>
      </c>
      <c r="P37">
        <v>36</v>
      </c>
      <c r="Q37" s="91">
        <v>8.6226851851851861E-4</v>
      </c>
      <c r="R37" s="91">
        <f t="shared" si="8"/>
        <v>2.6620370370370426E-5</v>
      </c>
      <c r="S37" s="91"/>
      <c r="T37" s="91">
        <f t="shared" si="6"/>
        <v>1.4467592592592594E-3</v>
      </c>
      <c r="U37" s="91">
        <v>9.2939814814814812E-3</v>
      </c>
      <c r="V37" s="91">
        <f t="shared" si="9"/>
        <v>7.8472222222222224E-3</v>
      </c>
      <c r="W37" s="91">
        <f t="shared" si="10"/>
        <v>2.3148148148147141E-5</v>
      </c>
      <c r="X37" s="91"/>
      <c r="Y37" s="137">
        <v>36</v>
      </c>
      <c r="Z37" t="s">
        <v>267</v>
      </c>
      <c r="AA37" s="76">
        <v>7.8125E-3</v>
      </c>
      <c r="AB37" s="76">
        <v>1.3310185185185185E-3</v>
      </c>
      <c r="AC37" s="76">
        <v>7.951388888888888E-3</v>
      </c>
      <c r="AD37" s="76">
        <v>1.1574074074074073E-3</v>
      </c>
      <c r="AE37" s="76"/>
      <c r="AI37" s="76"/>
      <c r="AJ37" s="103">
        <v>7.789351851851852E-3</v>
      </c>
      <c r="AL37" s="76"/>
    </row>
    <row r="38" spans="1:38" ht="17.25" customHeight="1" x14ac:dyDescent="0.2">
      <c r="A38" s="45">
        <f t="shared" si="0"/>
        <v>37</v>
      </c>
      <c r="B38" s="45">
        <f t="shared" si="1"/>
        <v>12</v>
      </c>
      <c r="C38" s="44" t="s">
        <v>246</v>
      </c>
      <c r="D38" s="103">
        <v>6.7708333333333336E-3</v>
      </c>
      <c r="E38" s="103">
        <f t="shared" si="2"/>
        <v>2.1412037037037042E-3</v>
      </c>
      <c r="F38" s="103">
        <v>7.1527777777777787E-3</v>
      </c>
      <c r="G38" s="103">
        <f t="shared" si="3"/>
        <v>9.2939814814814829E-3</v>
      </c>
      <c r="H38" s="103">
        <f t="shared" si="4"/>
        <v>3.8194444444444517E-4</v>
      </c>
      <c r="I38" s="65">
        <f t="shared" si="5"/>
        <v>16.28</v>
      </c>
      <c r="L38" s="45">
        <v>35</v>
      </c>
      <c r="M38" s="142">
        <v>0.72699999999999998</v>
      </c>
      <c r="N38" s="45">
        <f t="shared" si="7"/>
        <v>26</v>
      </c>
      <c r="P38">
        <v>37</v>
      </c>
      <c r="Q38" s="91">
        <v>9.1666666666666676E-4</v>
      </c>
      <c r="R38" s="91">
        <f t="shared" si="8"/>
        <v>5.4398148148148144E-5</v>
      </c>
      <c r="S38" s="91"/>
      <c r="T38" s="91">
        <f t="shared" si="6"/>
        <v>2.1990740740740742E-3</v>
      </c>
      <c r="U38" s="91">
        <v>9.3518518518518525E-3</v>
      </c>
      <c r="V38" s="91">
        <f t="shared" si="9"/>
        <v>7.1527777777777787E-3</v>
      </c>
      <c r="W38" s="91">
        <f t="shared" si="10"/>
        <v>5.7870370370371321E-5</v>
      </c>
      <c r="X38" s="91"/>
      <c r="Y38" s="137">
        <v>37</v>
      </c>
      <c r="Z38" t="s">
        <v>244</v>
      </c>
      <c r="AA38" s="76">
        <v>7.8703703703703713E-3</v>
      </c>
      <c r="AB38" s="76">
        <v>1.2731481481481483E-3</v>
      </c>
      <c r="AC38" s="76">
        <v>8.3333333333333332E-3</v>
      </c>
      <c r="AD38" s="76">
        <v>1.0995370370370371E-3</v>
      </c>
      <c r="AE38" s="76"/>
      <c r="AI38" s="76"/>
      <c r="AJ38" s="103">
        <v>7.1412037037037043E-3</v>
      </c>
      <c r="AL38" s="76"/>
    </row>
    <row r="39" spans="1:38" ht="17.25" customHeight="1" x14ac:dyDescent="0.2">
      <c r="A39" s="45">
        <f t="shared" si="0"/>
        <v>38</v>
      </c>
      <c r="B39" s="45">
        <f t="shared" si="1"/>
        <v>35</v>
      </c>
      <c r="C39" s="44" t="s">
        <v>291</v>
      </c>
      <c r="D39" s="103">
        <v>7.5231481481481477E-3</v>
      </c>
      <c r="E39" s="103">
        <f t="shared" si="2"/>
        <v>1.38888888888889E-3</v>
      </c>
      <c r="F39" s="103">
        <v>7.9282407407407409E-3</v>
      </c>
      <c r="G39" s="103">
        <f t="shared" si="3"/>
        <v>9.3171296296296301E-3</v>
      </c>
      <c r="H39" s="103">
        <f t="shared" si="4"/>
        <v>4.0509259259259318E-4</v>
      </c>
      <c r="I39" s="65">
        <f t="shared" si="5"/>
        <v>13.95</v>
      </c>
      <c r="L39" s="45">
        <v>38</v>
      </c>
      <c r="M39" s="142">
        <v>0.755</v>
      </c>
      <c r="N39" s="45">
        <f t="shared" si="7"/>
        <v>17</v>
      </c>
      <c r="P39">
        <v>38</v>
      </c>
      <c r="Q39" s="91">
        <v>9.3518518518518516E-4</v>
      </c>
      <c r="R39" s="91">
        <f t="shared" si="8"/>
        <v>1.8518518518518406E-5</v>
      </c>
      <c r="S39" s="91"/>
      <c r="T39" s="91">
        <f t="shared" si="6"/>
        <v>1.4467592592592594E-3</v>
      </c>
      <c r="U39" s="91">
        <v>9.3749999999999997E-3</v>
      </c>
      <c r="V39" s="91">
        <f t="shared" si="9"/>
        <v>7.9282407407407409E-3</v>
      </c>
      <c r="W39" s="91">
        <f t="shared" si="10"/>
        <v>2.3148148148147141E-5</v>
      </c>
      <c r="X39" s="91"/>
      <c r="Y39" s="137">
        <v>38</v>
      </c>
      <c r="Z39" t="s">
        <v>270</v>
      </c>
      <c r="AA39" s="76">
        <v>7.8703703703703713E-3</v>
      </c>
      <c r="AB39" s="76">
        <v>1.2731481481481483E-3</v>
      </c>
      <c r="AC39" s="76">
        <v>8.0555555555555554E-3</v>
      </c>
      <c r="AD39" s="76">
        <v>1.0995370370370371E-3</v>
      </c>
      <c r="AE39" s="76"/>
      <c r="AI39" s="76"/>
      <c r="AJ39" s="103">
        <v>7.7083333333333335E-3</v>
      </c>
      <c r="AL39" s="76"/>
    </row>
    <row r="40" spans="1:38" ht="17.25" customHeight="1" x14ac:dyDescent="0.2">
      <c r="A40" s="45">
        <f t="shared" si="0"/>
        <v>39</v>
      </c>
      <c r="B40" s="45">
        <f t="shared" si="1"/>
        <v>14</v>
      </c>
      <c r="C40" s="44" t="s">
        <v>250</v>
      </c>
      <c r="D40" s="103">
        <v>6.828703703703704E-3</v>
      </c>
      <c r="E40" s="103">
        <f t="shared" si="2"/>
        <v>2.0833333333333337E-3</v>
      </c>
      <c r="F40" s="103">
        <v>7.2569444444444443E-3</v>
      </c>
      <c r="G40" s="103">
        <f t="shared" si="3"/>
        <v>9.3402777777777772E-3</v>
      </c>
      <c r="H40" s="103">
        <f t="shared" si="4"/>
        <v>4.2824074074074032E-4</v>
      </c>
      <c r="I40" s="65">
        <f t="shared" si="5"/>
        <v>11.63</v>
      </c>
      <c r="L40" s="45">
        <v>42</v>
      </c>
      <c r="M40" s="142">
        <v>0.754</v>
      </c>
      <c r="N40" s="45">
        <f t="shared" si="7"/>
        <v>18</v>
      </c>
      <c r="P40">
        <v>39</v>
      </c>
      <c r="Q40" s="91">
        <v>9.5254629629629628E-4</v>
      </c>
      <c r="R40" s="91">
        <f t="shared" si="8"/>
        <v>1.7361111111111114E-5</v>
      </c>
      <c r="S40" s="91"/>
      <c r="T40" s="91">
        <f t="shared" si="6"/>
        <v>2.1412037037037038E-3</v>
      </c>
      <c r="U40" s="91">
        <v>9.3981481481481485E-3</v>
      </c>
      <c r="V40" s="91">
        <f t="shared" si="9"/>
        <v>7.2569444444444443E-3</v>
      </c>
      <c r="W40" s="91">
        <f t="shared" si="10"/>
        <v>2.3148148148148875E-5</v>
      </c>
      <c r="X40" s="91"/>
      <c r="Y40" s="137">
        <v>39</v>
      </c>
      <c r="Z40" t="s">
        <v>295</v>
      </c>
      <c r="AA40" s="76">
        <v>8.1018518518518514E-3</v>
      </c>
      <c r="AB40" s="76">
        <v>1.0416666666666667E-3</v>
      </c>
      <c r="AC40" s="76">
        <v>7.789351851851852E-3</v>
      </c>
      <c r="AD40" s="76">
        <v>8.6805555555555551E-4</v>
      </c>
      <c r="AE40" s="76"/>
      <c r="AI40" s="76"/>
      <c r="AJ40" s="103">
        <v>7.2685185185185188E-3</v>
      </c>
      <c r="AL40" s="76"/>
    </row>
    <row r="41" spans="1:38" ht="17.25" customHeight="1" x14ac:dyDescent="0.2">
      <c r="A41" s="45">
        <f t="shared" si="0"/>
        <v>40</v>
      </c>
      <c r="B41" s="45">
        <f t="shared" si="1"/>
        <v>39</v>
      </c>
      <c r="C41" s="44" t="s">
        <v>244</v>
      </c>
      <c r="D41" s="103">
        <v>7.8703703703703713E-3</v>
      </c>
      <c r="E41" s="103">
        <f t="shared" si="2"/>
        <v>1.0416666666666664E-3</v>
      </c>
      <c r="F41" s="103">
        <v>8.3333333333333332E-3</v>
      </c>
      <c r="G41" s="103">
        <f t="shared" si="3"/>
        <v>9.3749999999999997E-3</v>
      </c>
      <c r="H41" s="103">
        <f t="shared" si="4"/>
        <v>4.629629629629619E-4</v>
      </c>
      <c r="I41" s="65">
        <f t="shared" si="5"/>
        <v>9.3000000000000007</v>
      </c>
      <c r="L41" s="45">
        <v>38</v>
      </c>
      <c r="M41" s="142">
        <v>0.63700000000000001</v>
      </c>
      <c r="N41" s="45">
        <f t="shared" si="7"/>
        <v>41</v>
      </c>
      <c r="P41">
        <v>40</v>
      </c>
      <c r="Q41" s="91">
        <v>9.9537037037037042E-4</v>
      </c>
      <c r="R41" s="91">
        <f t="shared" si="8"/>
        <v>4.282407407407414E-5</v>
      </c>
      <c r="S41" s="91"/>
      <c r="T41" s="91">
        <f t="shared" si="6"/>
        <v>1.0995370370370371E-3</v>
      </c>
      <c r="U41" s="91">
        <v>9.432870370370371E-3</v>
      </c>
      <c r="V41" s="91">
        <f t="shared" si="9"/>
        <v>8.3333333333333332E-3</v>
      </c>
      <c r="W41" s="91">
        <f t="shared" si="10"/>
        <v>3.4722222222222446E-5</v>
      </c>
      <c r="X41" s="91"/>
      <c r="Y41" s="137">
        <v>40</v>
      </c>
      <c r="Z41" t="s">
        <v>296</v>
      </c>
      <c r="AA41" s="76">
        <v>8.4490740740740741E-3</v>
      </c>
      <c r="AB41" s="76">
        <v>6.9444444444444447E-4</v>
      </c>
      <c r="AC41" s="76">
        <v>8.6805555555555559E-3</v>
      </c>
      <c r="AD41" s="76">
        <v>5.2083333333333333E-4</v>
      </c>
      <c r="AE41" s="76"/>
      <c r="AI41" s="76"/>
      <c r="AJ41" s="103">
        <v>8.3333333333333332E-3</v>
      </c>
      <c r="AL41" s="76"/>
    </row>
    <row r="42" spans="1:38" ht="17.25" customHeight="1" x14ac:dyDescent="0.2">
      <c r="A42" s="45">
        <f t="shared" si="0"/>
        <v>41</v>
      </c>
      <c r="B42" s="45">
        <f t="shared" si="1"/>
        <v>21</v>
      </c>
      <c r="C42" s="44" t="s">
        <v>288</v>
      </c>
      <c r="D42" s="103">
        <v>6.9444444444444441E-3</v>
      </c>
      <c r="E42" s="103">
        <f t="shared" si="2"/>
        <v>1.9675925925925937E-3</v>
      </c>
      <c r="F42" s="103">
        <v>7.4305555555555548E-3</v>
      </c>
      <c r="G42" s="103">
        <f t="shared" si="3"/>
        <v>9.3981481481481485E-3</v>
      </c>
      <c r="H42" s="103">
        <f t="shared" si="4"/>
        <v>4.8611111111111077E-4</v>
      </c>
      <c r="I42" s="65">
        <f t="shared" si="5"/>
        <v>6.98</v>
      </c>
      <c r="L42" s="45">
        <v>38</v>
      </c>
      <c r="M42" s="142">
        <v>0.71499999999999997</v>
      </c>
      <c r="N42" s="45">
        <f t="shared" si="7"/>
        <v>30</v>
      </c>
      <c r="P42">
        <v>41</v>
      </c>
      <c r="Q42" s="91">
        <v>1.0162037037037038E-3</v>
      </c>
      <c r="R42" s="91">
        <f t="shared" si="8"/>
        <v>2.0833333333333424E-5</v>
      </c>
      <c r="S42" s="91"/>
      <c r="T42" s="91">
        <f t="shared" si="6"/>
        <v>2.0254629629629629E-3</v>
      </c>
      <c r="U42" s="91">
        <v>9.4560185185185181E-3</v>
      </c>
      <c r="V42" s="91">
        <f t="shared" si="9"/>
        <v>7.4305555555555548E-3</v>
      </c>
      <c r="W42" s="91">
        <f t="shared" si="10"/>
        <v>2.3148148148147141E-5</v>
      </c>
      <c r="X42" s="91"/>
      <c r="Y42" s="137">
        <v>41</v>
      </c>
      <c r="Z42" t="s">
        <v>297</v>
      </c>
      <c r="AA42" s="76">
        <v>8.6805555555555559E-3</v>
      </c>
      <c r="AB42" s="76">
        <v>4.6296296296296293E-4</v>
      </c>
      <c r="AC42" s="76">
        <v>8.2407407407407412E-3</v>
      </c>
      <c r="AD42" s="76">
        <v>2.8935185185185189E-4</v>
      </c>
      <c r="AE42" s="76"/>
      <c r="AF42" s="13"/>
      <c r="AI42" s="76"/>
      <c r="AJ42" s="103">
        <v>7.4305555555555548E-3</v>
      </c>
      <c r="AL42" s="76"/>
    </row>
    <row r="43" spans="1:38" ht="17.25" customHeight="1" x14ac:dyDescent="0.2">
      <c r="A43" s="45">
        <f t="shared" si="0"/>
        <v>42</v>
      </c>
      <c r="B43" s="45">
        <f t="shared" si="1"/>
        <v>41</v>
      </c>
      <c r="C43" s="44" t="s">
        <v>289</v>
      </c>
      <c r="D43" s="103">
        <v>7.1759259259259259E-3</v>
      </c>
      <c r="E43" s="103">
        <f t="shared" si="2"/>
        <v>1.7361111111111119E-3</v>
      </c>
      <c r="F43" s="103">
        <v>8.611111111111111E-3</v>
      </c>
      <c r="G43" s="103">
        <f t="shared" si="3"/>
        <v>1.0347222222222223E-2</v>
      </c>
      <c r="H43" s="103">
        <f t="shared" si="4"/>
        <v>1.4351851851851852E-3</v>
      </c>
      <c r="I43" s="65">
        <f t="shared" si="5"/>
        <v>4.6500000000000004</v>
      </c>
      <c r="L43" s="45">
        <v>39</v>
      </c>
      <c r="M43" s="142">
        <v>0.621</v>
      </c>
      <c r="N43" s="45">
        <f t="shared" si="7"/>
        <v>42</v>
      </c>
      <c r="P43" s="13">
        <v>42</v>
      </c>
      <c r="Q43" s="136" t="s">
        <v>313</v>
      </c>
      <c r="R43" s="91"/>
      <c r="S43" s="91"/>
      <c r="T43" s="91">
        <f t="shared" si="6"/>
        <v>1.7939814814814815E-3</v>
      </c>
      <c r="U43" s="91">
        <v>1.0405092592592593E-2</v>
      </c>
      <c r="V43" s="91">
        <f t="shared" si="9"/>
        <v>8.611111111111111E-3</v>
      </c>
      <c r="W43" s="91">
        <f t="shared" si="10"/>
        <v>9.490740740740744E-4</v>
      </c>
      <c r="X43" s="91"/>
      <c r="Y43" s="137">
        <v>42</v>
      </c>
      <c r="Z43" t="s">
        <v>272</v>
      </c>
      <c r="AA43" s="76">
        <v>8.8541666666666664E-3</v>
      </c>
      <c r="AB43" s="76">
        <v>2.8935185185185189E-4</v>
      </c>
      <c r="AC43" s="76">
        <v>8.4143518518518517E-3</v>
      </c>
      <c r="AD43" s="76">
        <v>1.1574074074074073E-4</v>
      </c>
      <c r="AE43" s="76"/>
      <c r="AI43" s="76"/>
      <c r="AJ43" s="103">
        <v>8.611111111111111E-3</v>
      </c>
      <c r="AL43" s="76"/>
    </row>
    <row r="44" spans="1:38" ht="17.25" customHeight="1" x14ac:dyDescent="0.2">
      <c r="A44" s="45">
        <f t="shared" si="0"/>
        <v>43</v>
      </c>
      <c r="B44" s="45">
        <f t="shared" si="1"/>
        <v>43</v>
      </c>
      <c r="C44" s="44" t="s">
        <v>298</v>
      </c>
      <c r="D44" s="103">
        <v>8.8541666666666664E-3</v>
      </c>
      <c r="E44" s="103">
        <f t="shared" si="2"/>
        <v>5.7870370370371321E-5</v>
      </c>
      <c r="F44" s="104">
        <v>1.0868055555555556E-2</v>
      </c>
      <c r="G44" s="103">
        <f t="shared" si="3"/>
        <v>1.0925925925925927E-2</v>
      </c>
      <c r="H44" s="103">
        <f t="shared" si="4"/>
        <v>2.0138888888888897E-3</v>
      </c>
      <c r="I44" s="65">
        <f t="shared" si="5"/>
        <v>2.33</v>
      </c>
      <c r="L44" s="45">
        <v>44</v>
      </c>
      <c r="M44" s="142">
        <v>0.58199999999999996</v>
      </c>
      <c r="N44" s="45">
        <f t="shared" si="7"/>
        <v>43</v>
      </c>
      <c r="P44" s="13">
        <v>43</v>
      </c>
      <c r="Q44" s="136" t="s">
        <v>313</v>
      </c>
      <c r="R44" s="91"/>
      <c r="S44" s="91"/>
      <c r="T44" s="91">
        <f t="shared" si="6"/>
        <v>1.1574074074074073E-4</v>
      </c>
      <c r="U44" s="91">
        <v>1.0983796296296297E-2</v>
      </c>
      <c r="V44" s="91">
        <f t="shared" si="9"/>
        <v>1.0868055555555556E-2</v>
      </c>
      <c r="W44" s="91">
        <f t="shared" si="10"/>
        <v>5.7870370370370454E-4</v>
      </c>
      <c r="X44" s="91"/>
      <c r="Y44" s="137">
        <v>43</v>
      </c>
      <c r="Z44" t="s">
        <v>298</v>
      </c>
      <c r="AA44" s="76">
        <v>8.8541666666666664E-3</v>
      </c>
      <c r="AB44" s="76">
        <v>2.8935185185185189E-4</v>
      </c>
      <c r="AC44" s="133" t="s">
        <v>145</v>
      </c>
      <c r="AD44" s="76">
        <v>1.1574074074074073E-4</v>
      </c>
      <c r="AE44" s="76"/>
      <c r="AG44" s="13"/>
      <c r="AI44" s="91"/>
      <c r="AJ44" s="104">
        <v>1.0868055555555556E-2</v>
      </c>
      <c r="AL44" s="76"/>
    </row>
    <row r="45" spans="1:38" ht="18.75" customHeight="1" x14ac:dyDescent="0.2">
      <c r="T45" s="91"/>
      <c r="V45" s="91"/>
      <c r="W45" s="91"/>
      <c r="X45" s="91"/>
      <c r="AE45" s="76"/>
      <c r="AI45" s="76"/>
      <c r="AL45" s="76"/>
    </row>
    <row r="46" spans="1:38" x14ac:dyDescent="0.2">
      <c r="A46" s="45" t="s">
        <v>27</v>
      </c>
      <c r="B46" s="66">
        <v>43</v>
      </c>
      <c r="T46" s="91"/>
      <c r="V46" s="91"/>
      <c r="W46" s="91"/>
      <c r="X46" s="91"/>
    </row>
    <row r="48" spans="1:38" ht="17.25" customHeight="1" x14ac:dyDescent="0.2">
      <c r="A48" s="45" t="s">
        <v>16</v>
      </c>
      <c r="B48" s="45">
        <v>1</v>
      </c>
      <c r="C48" s="44" t="s">
        <v>273</v>
      </c>
      <c r="D48" s="13" t="s">
        <v>315</v>
      </c>
      <c r="I48" s="45">
        <v>0</v>
      </c>
    </row>
    <row r="49" spans="1:28" ht="17.25" customHeight="1" x14ac:dyDescent="0.2">
      <c r="A49" s="102"/>
      <c r="B49" s="45">
        <v>2</v>
      </c>
      <c r="C49" s="44" t="s">
        <v>220</v>
      </c>
      <c r="D49" s="13"/>
      <c r="I49" s="45">
        <f t="shared" ref="I49:I52" si="11">ROUND(100-((100/$B$46)*(ROUNDUP($B$46*0.4,0)-1)),2)</f>
        <v>60.47</v>
      </c>
    </row>
    <row r="50" spans="1:28" ht="17.25" customHeight="1" x14ac:dyDescent="0.2">
      <c r="B50" s="45">
        <v>3</v>
      </c>
      <c r="C50" s="44" t="s">
        <v>230</v>
      </c>
      <c r="D50" s="13" t="s">
        <v>315</v>
      </c>
      <c r="I50" s="45">
        <v>0</v>
      </c>
    </row>
    <row r="51" spans="1:28" ht="17.25" customHeight="1" x14ac:dyDescent="0.2">
      <c r="B51" s="45">
        <v>4</v>
      </c>
      <c r="C51" s="44" t="s">
        <v>208</v>
      </c>
      <c r="D51" s="13"/>
      <c r="I51" s="45">
        <f t="shared" si="11"/>
        <v>60.47</v>
      </c>
    </row>
    <row r="52" spans="1:28" ht="17.25" customHeight="1" x14ac:dyDescent="0.2">
      <c r="B52" s="45">
        <v>5</v>
      </c>
      <c r="C52" s="44" t="s">
        <v>206</v>
      </c>
      <c r="I52" s="45">
        <f t="shared" si="11"/>
        <v>60.47</v>
      </c>
    </row>
    <row r="53" spans="1:28" ht="17.25" customHeight="1" x14ac:dyDescent="0.2"/>
    <row r="54" spans="1:28" ht="17.25" customHeight="1" x14ac:dyDescent="0.2">
      <c r="H54" t="s">
        <v>30</v>
      </c>
      <c r="I54" s="65">
        <f>SUM(I2:I52)</f>
        <v>2381.41</v>
      </c>
    </row>
    <row r="59" spans="1:28" x14ac:dyDescent="0.2">
      <c r="AA59" s="132"/>
      <c r="AB59" s="132"/>
    </row>
  </sheetData>
  <sheetProtection algorithmName="SHA-512" hashValue="1z8MB/PEDDWrGWLCa1G0hDtY1tyoE/WbX9vKRL90ezr9Z4ibLEdDEgVj/jBvvOw0ereD/llbZLrHXc/O1TzyOA==" saltValue="J8H1UvVxygK7rSDae34EzA==" spinCount="100000" sheet="1" objects="1" scenarios="1"/>
  <sortState xmlns:xlrd2="http://schemas.microsoft.com/office/spreadsheetml/2017/richdata2" ref="A2:K44">
    <sortCondition ref="J2:J44"/>
  </sortState>
  <conditionalFormatting sqref="H2:H44">
    <cfRule type="expression" dxfId="2" priority="2">
      <formula>IF(D2&gt;=F2,TRUE,FALSE)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D51"/>
  <sheetViews>
    <sheetView zoomScale="85" zoomScaleNormal="85" workbookViewId="0"/>
  </sheetViews>
  <sheetFormatPr defaultRowHeight="12.75" x14ac:dyDescent="0.2"/>
  <cols>
    <col min="1" max="2" width="11.28515625" customWidth="1"/>
    <col min="3" max="3" width="23.7109375" customWidth="1"/>
    <col min="4" max="9" width="11.140625" customWidth="1"/>
    <col min="10" max="10" width="0" hidden="1" customWidth="1"/>
    <col min="11" max="11" width="5.7109375" customWidth="1"/>
    <col min="12" max="12" width="5.7109375" hidden="1" customWidth="1"/>
    <col min="13" max="14" width="11.140625" customWidth="1"/>
    <col min="16" max="16" width="10.28515625" hidden="1" customWidth="1"/>
    <col min="17" max="17" width="7.140625" hidden="1" customWidth="1"/>
    <col min="18" max="18" width="11.85546875" hidden="1" customWidth="1"/>
    <col min="19" max="19" width="12.28515625" bestFit="1" customWidth="1"/>
    <col min="20" max="29" width="8.85546875" customWidth="1"/>
  </cols>
  <sheetData>
    <row r="1" spans="1:30" ht="38.25" x14ac:dyDescent="0.2">
      <c r="A1" s="8" t="s">
        <v>6</v>
      </c>
      <c r="B1" s="8" t="s">
        <v>7</v>
      </c>
      <c r="C1" s="62" t="s">
        <v>8</v>
      </c>
      <c r="D1" s="8" t="s">
        <v>17</v>
      </c>
      <c r="E1" s="8" t="s">
        <v>9</v>
      </c>
      <c r="F1" s="8" t="s">
        <v>20</v>
      </c>
      <c r="G1" s="8" t="s">
        <v>19</v>
      </c>
      <c r="H1" s="8" t="s">
        <v>15</v>
      </c>
      <c r="I1" s="8" t="s">
        <v>10</v>
      </c>
      <c r="J1" s="145">
        <v>1.4837962962962963E-2</v>
      </c>
      <c r="K1" s="145"/>
      <c r="L1" s="8" t="s">
        <v>281</v>
      </c>
      <c r="M1" s="141" t="s">
        <v>279</v>
      </c>
      <c r="N1" s="141" t="s">
        <v>280</v>
      </c>
      <c r="P1" s="148">
        <v>42852</v>
      </c>
      <c r="Q1" s="135" t="s">
        <v>328</v>
      </c>
      <c r="R1" s="135" t="s">
        <v>327</v>
      </c>
    </row>
    <row r="2" spans="1:30" ht="16.5" customHeight="1" x14ac:dyDescent="0.2">
      <c r="A2" s="45">
        <f t="shared" ref="A2:A39" si="0">RANK(G2,$G$2:$G$39,1)</f>
        <v>1</v>
      </c>
      <c r="B2" s="45">
        <f t="shared" ref="B2:B39" si="1">RANK(F2,$F$2:$F$39,1)</f>
        <v>28</v>
      </c>
      <c r="C2" s="44" t="s">
        <v>205</v>
      </c>
      <c r="D2" s="103">
        <v>1.3877314814814815E-2</v>
      </c>
      <c r="E2" s="105">
        <f t="shared" ref="E2:E39" si="2">$J$1-D2</f>
        <v>9.6064814814814797E-4</v>
      </c>
      <c r="F2" s="103">
        <f t="shared" ref="F2:F39" si="3">Q2-E2</f>
        <v>1.3252314814814814E-2</v>
      </c>
      <c r="G2" s="105">
        <f t="shared" ref="G2:G39" si="4">E2+F2</f>
        <v>1.4212962962962962E-2</v>
      </c>
      <c r="H2" s="105">
        <f t="shared" ref="H2:H39" si="5">IF(F2&gt;D2,F2-D2,D2-F2)</f>
        <v>6.2500000000000056E-4</v>
      </c>
      <c r="I2" s="65">
        <f t="shared" ref="I2:I39" si="6">ROUND(100-((100/$B$41)*(A2-1)),2)</f>
        <v>100</v>
      </c>
      <c r="L2" s="45">
        <f>INT(($P$1-P2)/365)</f>
        <v>35</v>
      </c>
      <c r="M2" s="142">
        <v>0.69099999999999995</v>
      </c>
      <c r="N2" s="45">
        <f t="shared" ref="N2:N39" si="7">RANK(M2,$M$2:$M$39,0)</f>
        <v>33</v>
      </c>
      <c r="P2" s="148">
        <v>29937</v>
      </c>
      <c r="Q2" s="91">
        <v>1.4212962962962962E-2</v>
      </c>
      <c r="R2" s="147">
        <v>1</v>
      </c>
      <c r="T2" s="13"/>
      <c r="V2" s="132"/>
      <c r="Z2" s="132"/>
      <c r="AA2" s="143"/>
      <c r="AD2" s="143"/>
    </row>
    <row r="3" spans="1:30" ht="16.5" customHeight="1" x14ac:dyDescent="0.2">
      <c r="A3" s="79">
        <f t="shared" si="0"/>
        <v>2</v>
      </c>
      <c r="B3" s="79">
        <f t="shared" si="1"/>
        <v>10</v>
      </c>
      <c r="C3" s="44" t="s">
        <v>204</v>
      </c>
      <c r="D3" s="103">
        <v>1.2789351851851852E-2</v>
      </c>
      <c r="E3" s="105">
        <f t="shared" si="2"/>
        <v>2.0486111111111104E-3</v>
      </c>
      <c r="F3" s="103">
        <f t="shared" si="3"/>
        <v>1.2407407407407409E-2</v>
      </c>
      <c r="G3" s="100">
        <f t="shared" si="4"/>
        <v>1.4456018518518519E-2</v>
      </c>
      <c r="H3" s="100">
        <f t="shared" si="5"/>
        <v>3.8194444444444343E-4</v>
      </c>
      <c r="I3" s="83">
        <f t="shared" si="6"/>
        <v>97.37</v>
      </c>
      <c r="L3" s="45">
        <f t="shared" ref="L3:L39" si="8">INT(($P$1-P3)/365)</f>
        <v>29</v>
      </c>
      <c r="M3" s="142">
        <v>0.72299999999999998</v>
      </c>
      <c r="N3" s="45">
        <f t="shared" si="7"/>
        <v>28</v>
      </c>
      <c r="P3" s="148">
        <v>32084</v>
      </c>
      <c r="Q3" s="91">
        <v>1.4456018518518519E-2</v>
      </c>
      <c r="R3" s="147">
        <v>2</v>
      </c>
      <c r="V3" s="132"/>
      <c r="Z3" s="132"/>
      <c r="AA3" s="143"/>
      <c r="AD3" s="143"/>
    </row>
    <row r="4" spans="1:30" ht="16.5" customHeight="1" x14ac:dyDescent="0.2">
      <c r="A4" s="45">
        <f t="shared" si="0"/>
        <v>3</v>
      </c>
      <c r="B4" s="45">
        <f t="shared" si="1"/>
        <v>14</v>
      </c>
      <c r="C4" s="44" t="s">
        <v>226</v>
      </c>
      <c r="D4" s="103">
        <v>1.2905092592592591E-2</v>
      </c>
      <c r="E4" s="105">
        <f t="shared" si="2"/>
        <v>1.9328703703703713E-3</v>
      </c>
      <c r="F4" s="103">
        <f t="shared" si="3"/>
        <v>1.2526041666666666E-2</v>
      </c>
      <c r="G4" s="105">
        <f t="shared" si="4"/>
        <v>1.4458912037037037E-2</v>
      </c>
      <c r="H4" s="105">
        <f t="shared" si="5"/>
        <v>3.7905092592592504E-4</v>
      </c>
      <c r="I4" s="65">
        <f t="shared" si="6"/>
        <v>94.74</v>
      </c>
      <c r="L4" s="45">
        <f t="shared" si="8"/>
        <v>47</v>
      </c>
      <c r="M4" s="142">
        <v>0.79900000000000004</v>
      </c>
      <c r="N4" s="45">
        <f t="shared" si="7"/>
        <v>10</v>
      </c>
      <c r="P4" s="148">
        <v>25581</v>
      </c>
      <c r="Q4" s="91">
        <v>1.4458912037037037E-2</v>
      </c>
      <c r="R4" s="147">
        <v>3</v>
      </c>
      <c r="V4" s="132"/>
      <c r="Z4" s="132"/>
      <c r="AA4" s="143"/>
      <c r="AD4" s="143"/>
    </row>
    <row r="5" spans="1:30" ht="16.5" customHeight="1" x14ac:dyDescent="0.2">
      <c r="A5" s="79">
        <f t="shared" si="0"/>
        <v>4</v>
      </c>
      <c r="B5" s="79">
        <f t="shared" si="1"/>
        <v>15</v>
      </c>
      <c r="C5" s="44" t="s">
        <v>325</v>
      </c>
      <c r="D5" s="103">
        <v>1.2962962962962963E-2</v>
      </c>
      <c r="E5" s="105">
        <f t="shared" si="2"/>
        <v>1.8749999999999999E-3</v>
      </c>
      <c r="F5" s="103">
        <f t="shared" si="3"/>
        <v>1.2599537037037038E-2</v>
      </c>
      <c r="G5" s="100">
        <f t="shared" si="4"/>
        <v>1.4474537037037037E-2</v>
      </c>
      <c r="H5" s="100">
        <f t="shared" si="5"/>
        <v>3.6342592592592503E-4</v>
      </c>
      <c r="I5" s="83">
        <f t="shared" si="6"/>
        <v>92.11</v>
      </c>
      <c r="L5" s="45">
        <f t="shared" si="8"/>
        <v>49</v>
      </c>
      <c r="M5" s="142">
        <v>0.80600000000000005</v>
      </c>
      <c r="N5" s="45">
        <f t="shared" si="7"/>
        <v>7</v>
      </c>
      <c r="P5" s="148">
        <v>24865</v>
      </c>
      <c r="Q5" s="91">
        <v>1.4474537037037037E-2</v>
      </c>
      <c r="R5" s="147">
        <v>4</v>
      </c>
      <c r="V5" s="132"/>
      <c r="Z5" s="132"/>
      <c r="AA5" s="143"/>
      <c r="AD5" s="143"/>
    </row>
    <row r="6" spans="1:30" ht="16.5" customHeight="1" x14ac:dyDescent="0.2">
      <c r="A6" s="45">
        <f t="shared" si="0"/>
        <v>5</v>
      </c>
      <c r="B6" s="45">
        <f t="shared" si="1"/>
        <v>12</v>
      </c>
      <c r="C6" s="78" t="s">
        <v>258</v>
      </c>
      <c r="D6" s="104">
        <v>1.2784722222222223E-2</v>
      </c>
      <c r="E6" s="105">
        <f t="shared" si="2"/>
        <v>2.0532407407407392E-3</v>
      </c>
      <c r="F6" s="103">
        <f t="shared" si="3"/>
        <v>1.2444444444444445E-2</v>
      </c>
      <c r="G6" s="105">
        <f t="shared" si="4"/>
        <v>1.4497685185185185E-2</v>
      </c>
      <c r="H6" s="105">
        <f t="shared" si="5"/>
        <v>3.4027777777777789E-4</v>
      </c>
      <c r="I6" s="65">
        <f t="shared" si="6"/>
        <v>89.47</v>
      </c>
      <c r="L6" s="45">
        <f t="shared" si="8"/>
        <v>59</v>
      </c>
      <c r="M6" s="142">
        <v>0.88700000000000001</v>
      </c>
      <c r="N6" s="45">
        <f t="shared" si="7"/>
        <v>1</v>
      </c>
      <c r="P6" s="148">
        <v>20975</v>
      </c>
      <c r="Q6" s="91">
        <v>1.4497685185185185E-2</v>
      </c>
      <c r="R6" s="147">
        <v>5</v>
      </c>
      <c r="S6" s="91"/>
      <c r="V6" s="132"/>
      <c r="Z6" s="132"/>
      <c r="AA6" s="143"/>
      <c r="AD6" s="143"/>
    </row>
    <row r="7" spans="1:30" ht="16.5" customHeight="1" x14ac:dyDescent="0.2">
      <c r="A7" s="79">
        <f t="shared" si="0"/>
        <v>6</v>
      </c>
      <c r="B7" s="79">
        <f t="shared" si="1"/>
        <v>18</v>
      </c>
      <c r="C7" s="44" t="s">
        <v>264</v>
      </c>
      <c r="D7" s="103">
        <v>1.2962962962962963E-2</v>
      </c>
      <c r="E7" s="105">
        <f t="shared" si="2"/>
        <v>1.8749999999999999E-3</v>
      </c>
      <c r="F7" s="103">
        <f t="shared" si="3"/>
        <v>1.2634259259259262E-2</v>
      </c>
      <c r="G7" s="100">
        <f t="shared" si="4"/>
        <v>1.4509259259259262E-2</v>
      </c>
      <c r="H7" s="100">
        <f t="shared" si="5"/>
        <v>3.2870370370370085E-4</v>
      </c>
      <c r="I7" s="83">
        <f t="shared" si="6"/>
        <v>86.84</v>
      </c>
      <c r="L7" s="45">
        <f t="shared" si="8"/>
        <v>41</v>
      </c>
      <c r="M7" s="142">
        <v>0.755</v>
      </c>
      <c r="N7" s="45">
        <f t="shared" si="7"/>
        <v>20</v>
      </c>
      <c r="P7" s="148">
        <v>27732</v>
      </c>
      <c r="Q7" s="91">
        <v>1.4509259259259262E-2</v>
      </c>
      <c r="R7" s="147">
        <v>6</v>
      </c>
      <c r="V7" s="132"/>
      <c r="Z7" s="132"/>
      <c r="AA7" s="143"/>
      <c r="AD7" s="143"/>
    </row>
    <row r="8" spans="1:30" ht="16.5" customHeight="1" x14ac:dyDescent="0.2">
      <c r="A8" s="45">
        <f t="shared" si="0"/>
        <v>7</v>
      </c>
      <c r="B8" s="45">
        <f t="shared" si="1"/>
        <v>11</v>
      </c>
      <c r="C8" s="44" t="s">
        <v>222</v>
      </c>
      <c r="D8" s="103">
        <v>1.2731481481481481E-2</v>
      </c>
      <c r="E8" s="105">
        <f t="shared" si="2"/>
        <v>2.1064814814814817E-3</v>
      </c>
      <c r="F8" s="103">
        <f t="shared" si="3"/>
        <v>1.2413194444444445E-2</v>
      </c>
      <c r="G8" s="105">
        <f t="shared" si="4"/>
        <v>1.4519675925925927E-2</v>
      </c>
      <c r="H8" s="105">
        <f t="shared" si="5"/>
        <v>3.1828703703703533E-4</v>
      </c>
      <c r="I8" s="65">
        <f t="shared" si="6"/>
        <v>84.21</v>
      </c>
      <c r="L8" s="45">
        <f t="shared" si="8"/>
        <v>42</v>
      </c>
      <c r="M8" s="142">
        <v>0.77500000000000002</v>
      </c>
      <c r="N8" s="45">
        <f t="shared" si="7"/>
        <v>16</v>
      </c>
      <c r="P8" s="148">
        <v>27344</v>
      </c>
      <c r="Q8" s="91">
        <v>1.4519675925925927E-2</v>
      </c>
      <c r="R8" s="147">
        <v>7</v>
      </c>
      <c r="V8" s="132"/>
      <c r="Z8" s="132"/>
      <c r="AA8" s="143"/>
      <c r="AD8" s="143"/>
    </row>
    <row r="9" spans="1:30" ht="16.5" customHeight="1" x14ac:dyDescent="0.2">
      <c r="A9" s="45">
        <f t="shared" si="0"/>
        <v>8</v>
      </c>
      <c r="B9" s="45">
        <f t="shared" si="1"/>
        <v>16</v>
      </c>
      <c r="C9" s="78" t="s">
        <v>208</v>
      </c>
      <c r="D9" s="104">
        <v>1.2905092592592591E-2</v>
      </c>
      <c r="E9" s="105">
        <f t="shared" si="2"/>
        <v>1.9328703703703713E-3</v>
      </c>
      <c r="F9" s="103">
        <f t="shared" si="3"/>
        <v>1.2604166666666666E-2</v>
      </c>
      <c r="G9" s="105">
        <f t="shared" si="4"/>
        <v>1.4537037037037038E-2</v>
      </c>
      <c r="H9" s="105">
        <f t="shared" si="5"/>
        <v>3.0092592592592497E-4</v>
      </c>
      <c r="I9" s="65">
        <f t="shared" si="6"/>
        <v>81.58</v>
      </c>
      <c r="L9" s="45">
        <f t="shared" si="8"/>
        <v>55</v>
      </c>
      <c r="M9" s="142">
        <v>0.84699999999999998</v>
      </c>
      <c r="N9" s="45">
        <f t="shared" si="7"/>
        <v>3</v>
      </c>
      <c r="P9" s="148">
        <v>22747</v>
      </c>
      <c r="Q9" s="91">
        <v>1.4537037037037038E-2</v>
      </c>
      <c r="R9" s="147">
        <v>8</v>
      </c>
      <c r="V9" s="132"/>
      <c r="Z9" s="132"/>
      <c r="AA9" s="143"/>
      <c r="AD9" s="143"/>
    </row>
    <row r="10" spans="1:30" ht="16.5" customHeight="1" x14ac:dyDescent="0.2">
      <c r="A10" s="45">
        <f t="shared" si="0"/>
        <v>9</v>
      </c>
      <c r="B10" s="45">
        <f t="shared" si="1"/>
        <v>21</v>
      </c>
      <c r="C10" s="44" t="s">
        <v>212</v>
      </c>
      <c r="D10" s="103">
        <v>1.3206018518518518E-2</v>
      </c>
      <c r="E10" s="105">
        <f t="shared" si="2"/>
        <v>1.6319444444444445E-3</v>
      </c>
      <c r="F10" s="103">
        <f t="shared" si="3"/>
        <v>1.2931712962962963E-2</v>
      </c>
      <c r="G10" s="105">
        <f t="shared" si="4"/>
        <v>1.4563657407407407E-2</v>
      </c>
      <c r="H10" s="105">
        <f t="shared" si="5"/>
        <v>2.7430555555555541E-4</v>
      </c>
      <c r="I10" s="65">
        <f t="shared" si="6"/>
        <v>78.95</v>
      </c>
      <c r="L10" s="45">
        <f t="shared" si="8"/>
        <v>42</v>
      </c>
      <c r="M10" s="142">
        <v>0.74399999999999999</v>
      </c>
      <c r="N10" s="45">
        <f t="shared" si="7"/>
        <v>23</v>
      </c>
      <c r="P10" s="148">
        <v>27260</v>
      </c>
      <c r="Q10" s="91">
        <v>1.4563657407407407E-2</v>
      </c>
      <c r="R10" s="147">
        <v>9</v>
      </c>
      <c r="V10" s="132"/>
      <c r="Z10" s="132"/>
      <c r="AA10" s="143"/>
      <c r="AD10" s="143"/>
    </row>
    <row r="11" spans="1:30" ht="16.5" customHeight="1" x14ac:dyDescent="0.2">
      <c r="A11" s="45">
        <f t="shared" si="0"/>
        <v>10</v>
      </c>
      <c r="B11" s="45">
        <f t="shared" si="1"/>
        <v>20</v>
      </c>
      <c r="C11" s="44" t="s">
        <v>291</v>
      </c>
      <c r="D11" s="103">
        <v>1.3078703703703703E-2</v>
      </c>
      <c r="E11" s="105">
        <f t="shared" si="2"/>
        <v>1.759259259259259E-3</v>
      </c>
      <c r="F11" s="103">
        <f t="shared" si="3"/>
        <v>1.2847222222222223E-2</v>
      </c>
      <c r="G11" s="105">
        <f t="shared" si="4"/>
        <v>1.4606481481481482E-2</v>
      </c>
      <c r="H11" s="105">
        <f t="shared" si="5"/>
        <v>2.3148148148148008E-4</v>
      </c>
      <c r="I11" s="65">
        <f t="shared" si="6"/>
        <v>76.319999999999993</v>
      </c>
      <c r="L11" s="45">
        <f t="shared" si="8"/>
        <v>38</v>
      </c>
      <c r="M11" s="142">
        <v>0.81799999999999995</v>
      </c>
      <c r="N11" s="45">
        <f t="shared" si="7"/>
        <v>5</v>
      </c>
      <c r="P11" s="148">
        <v>28723</v>
      </c>
      <c r="Q11" s="91">
        <v>1.4606481481481482E-2</v>
      </c>
      <c r="R11" s="147">
        <v>10</v>
      </c>
      <c r="V11" s="132"/>
      <c r="Z11" s="132"/>
      <c r="AA11" s="143"/>
      <c r="AD11" s="143"/>
    </row>
    <row r="12" spans="1:30" ht="16.5" customHeight="1" x14ac:dyDescent="0.2">
      <c r="A12" s="45">
        <f t="shared" si="0"/>
        <v>11</v>
      </c>
      <c r="B12" s="45">
        <f t="shared" si="1"/>
        <v>7</v>
      </c>
      <c r="C12" s="44" t="s">
        <v>211</v>
      </c>
      <c r="D12" s="103">
        <v>1.2210648148148146E-2</v>
      </c>
      <c r="E12" s="105">
        <f t="shared" si="2"/>
        <v>2.6273148148148167E-3</v>
      </c>
      <c r="F12" s="103">
        <f t="shared" si="3"/>
        <v>1.2035879629629627E-2</v>
      </c>
      <c r="G12" s="105">
        <f t="shared" si="4"/>
        <v>1.4663194444444444E-2</v>
      </c>
      <c r="H12" s="105">
        <f t="shared" si="5"/>
        <v>1.7476851851851855E-4</v>
      </c>
      <c r="I12" s="65">
        <f t="shared" si="6"/>
        <v>73.680000000000007</v>
      </c>
      <c r="L12" s="45">
        <f t="shared" si="8"/>
        <v>40</v>
      </c>
      <c r="M12" s="142">
        <v>0.78800000000000003</v>
      </c>
      <c r="N12" s="45">
        <f t="shared" si="7"/>
        <v>12</v>
      </c>
      <c r="P12" s="148">
        <v>28051</v>
      </c>
      <c r="Q12" s="91">
        <v>1.4663194444444444E-2</v>
      </c>
      <c r="R12" s="147">
        <v>11</v>
      </c>
      <c r="V12" s="132"/>
      <c r="Z12" s="132"/>
      <c r="AA12" s="143"/>
      <c r="AD12" s="143"/>
    </row>
    <row r="13" spans="1:30" ht="16.5" customHeight="1" x14ac:dyDescent="0.2">
      <c r="A13" s="45">
        <f t="shared" si="0"/>
        <v>12</v>
      </c>
      <c r="B13" s="45">
        <f t="shared" si="1"/>
        <v>22</v>
      </c>
      <c r="C13" s="44" t="s">
        <v>262</v>
      </c>
      <c r="D13" s="103">
        <v>1.3113425925925926E-2</v>
      </c>
      <c r="E13" s="105">
        <f t="shared" si="2"/>
        <v>1.7245370370370366E-3</v>
      </c>
      <c r="F13" s="103">
        <f t="shared" si="3"/>
        <v>1.2957175925925924E-2</v>
      </c>
      <c r="G13" s="105">
        <f t="shared" si="4"/>
        <v>1.4681712962962961E-2</v>
      </c>
      <c r="H13" s="105">
        <f t="shared" si="5"/>
        <v>1.5625000000000187E-4</v>
      </c>
      <c r="I13" s="65">
        <f t="shared" si="6"/>
        <v>71.05</v>
      </c>
      <c r="L13" s="45">
        <f t="shared" si="8"/>
        <v>41</v>
      </c>
      <c r="M13" s="142">
        <v>0.73699999999999999</v>
      </c>
      <c r="N13" s="45">
        <f t="shared" si="7"/>
        <v>25</v>
      </c>
      <c r="P13" s="148">
        <v>27654</v>
      </c>
      <c r="Q13" s="91">
        <v>1.4681712962962961E-2</v>
      </c>
      <c r="R13" s="147">
        <v>12</v>
      </c>
      <c r="V13" s="132"/>
      <c r="Z13" s="132"/>
      <c r="AA13" s="143"/>
      <c r="AD13" s="143"/>
    </row>
    <row r="14" spans="1:30" ht="16.5" customHeight="1" x14ac:dyDescent="0.2">
      <c r="A14" s="45">
        <f t="shared" si="0"/>
        <v>13</v>
      </c>
      <c r="B14" s="45">
        <f t="shared" si="1"/>
        <v>35</v>
      </c>
      <c r="C14" s="44" t="s">
        <v>271</v>
      </c>
      <c r="D14" s="103">
        <v>1.4212962962962962E-2</v>
      </c>
      <c r="E14" s="105">
        <f t="shared" si="2"/>
        <v>6.2500000000000056E-4</v>
      </c>
      <c r="F14" s="103">
        <f t="shared" si="3"/>
        <v>1.4074074074074074E-2</v>
      </c>
      <c r="G14" s="105">
        <f t="shared" si="4"/>
        <v>1.4699074074074074E-2</v>
      </c>
      <c r="H14" s="105">
        <f t="shared" si="5"/>
        <v>1.3888888888888805E-4</v>
      </c>
      <c r="I14" s="65">
        <f t="shared" si="6"/>
        <v>68.42</v>
      </c>
      <c r="L14" s="45">
        <f t="shared" si="8"/>
        <v>41</v>
      </c>
      <c r="M14" s="142">
        <v>0.67800000000000005</v>
      </c>
      <c r="N14" s="45">
        <f t="shared" si="7"/>
        <v>36</v>
      </c>
      <c r="P14" s="148">
        <v>27789</v>
      </c>
      <c r="Q14" s="91">
        <v>1.4699074074074074E-2</v>
      </c>
      <c r="R14" s="147">
        <v>13</v>
      </c>
      <c r="V14" s="132"/>
      <c r="Z14" s="132"/>
      <c r="AA14" s="143"/>
      <c r="AD14" s="143"/>
    </row>
    <row r="15" spans="1:30" ht="16.5" customHeight="1" x14ac:dyDescent="0.2">
      <c r="A15" s="45">
        <f t="shared" si="0"/>
        <v>14</v>
      </c>
      <c r="B15" s="45">
        <f t="shared" si="1"/>
        <v>24</v>
      </c>
      <c r="C15" s="44" t="s">
        <v>317</v>
      </c>
      <c r="D15" s="103">
        <v>1.3148148148148147E-2</v>
      </c>
      <c r="E15" s="105">
        <f t="shared" si="2"/>
        <v>1.6898148148148159E-3</v>
      </c>
      <c r="F15" s="103">
        <f t="shared" si="3"/>
        <v>1.3026620370370369E-2</v>
      </c>
      <c r="G15" s="105">
        <f t="shared" si="4"/>
        <v>1.4716435185185185E-2</v>
      </c>
      <c r="H15" s="105">
        <f t="shared" si="5"/>
        <v>1.2152777777777769E-4</v>
      </c>
      <c r="I15" s="65">
        <f t="shared" si="6"/>
        <v>65.790000000000006</v>
      </c>
      <c r="L15" s="45">
        <f t="shared" si="8"/>
        <v>49</v>
      </c>
      <c r="M15" s="142">
        <v>0.78</v>
      </c>
      <c r="N15" s="45">
        <f t="shared" si="7"/>
        <v>15</v>
      </c>
      <c r="P15" s="148">
        <v>24862</v>
      </c>
      <c r="Q15" s="91">
        <v>1.4716435185185185E-2</v>
      </c>
      <c r="R15" s="147">
        <v>14</v>
      </c>
      <c r="V15" s="132"/>
      <c r="Z15" s="132"/>
      <c r="AA15" s="143"/>
      <c r="AD15" s="143"/>
    </row>
    <row r="16" spans="1:30" ht="16.5" customHeight="1" x14ac:dyDescent="0.2">
      <c r="A16" s="45">
        <f t="shared" si="0"/>
        <v>15</v>
      </c>
      <c r="B16" s="45">
        <f t="shared" si="1"/>
        <v>1</v>
      </c>
      <c r="C16" s="44" t="s">
        <v>243</v>
      </c>
      <c r="D16" s="103">
        <v>1.136574074074074E-2</v>
      </c>
      <c r="E16" s="105">
        <f t="shared" si="2"/>
        <v>3.472222222222222E-3</v>
      </c>
      <c r="F16" s="103">
        <f t="shared" si="3"/>
        <v>1.1255787037037036E-2</v>
      </c>
      <c r="G16" s="105">
        <f t="shared" si="4"/>
        <v>1.4728009259259258E-2</v>
      </c>
      <c r="H16" s="105">
        <f t="shared" si="5"/>
        <v>1.0995370370370412E-4</v>
      </c>
      <c r="I16" s="65">
        <f t="shared" si="6"/>
        <v>63.16</v>
      </c>
      <c r="L16" s="45">
        <f t="shared" si="8"/>
        <v>45</v>
      </c>
      <c r="M16" s="142">
        <v>0.876</v>
      </c>
      <c r="N16" s="45">
        <f t="shared" si="7"/>
        <v>2</v>
      </c>
      <c r="P16" s="148">
        <v>26154</v>
      </c>
      <c r="Q16" s="91">
        <v>1.4728009259259258E-2</v>
      </c>
      <c r="R16" s="147">
        <v>15</v>
      </c>
      <c r="V16" s="132"/>
      <c r="Z16" s="132"/>
      <c r="AA16" s="143"/>
      <c r="AD16" s="143"/>
    </row>
    <row r="17" spans="1:30" ht="16.5" customHeight="1" x14ac:dyDescent="0.2">
      <c r="A17" s="45">
        <f t="shared" si="0"/>
        <v>16</v>
      </c>
      <c r="B17" s="45">
        <f t="shared" si="1"/>
        <v>31</v>
      </c>
      <c r="C17" s="44" t="s">
        <v>265</v>
      </c>
      <c r="D17" s="103">
        <v>1.3773148148148147E-2</v>
      </c>
      <c r="E17" s="105">
        <f t="shared" si="2"/>
        <v>1.0648148148148153E-3</v>
      </c>
      <c r="F17" s="103">
        <f t="shared" si="3"/>
        <v>1.3679398148148145E-2</v>
      </c>
      <c r="G17" s="105">
        <f t="shared" si="4"/>
        <v>1.4744212962962961E-2</v>
      </c>
      <c r="H17" s="105">
        <f t="shared" si="5"/>
        <v>9.3750000000001818E-5</v>
      </c>
      <c r="I17" s="65">
        <f t="shared" si="6"/>
        <v>60.53</v>
      </c>
      <c r="L17" s="45">
        <f t="shared" si="8"/>
        <v>39</v>
      </c>
      <c r="M17" s="142">
        <v>0.68799999999999994</v>
      </c>
      <c r="N17" s="45">
        <f t="shared" si="7"/>
        <v>34</v>
      </c>
      <c r="P17" s="148">
        <v>28320</v>
      </c>
      <c r="Q17" s="91">
        <v>1.4744212962962961E-2</v>
      </c>
      <c r="R17" s="147">
        <v>16</v>
      </c>
      <c r="V17" s="132"/>
      <c r="Z17" s="132"/>
      <c r="AA17" s="143"/>
      <c r="AD17" s="143"/>
    </row>
    <row r="18" spans="1:30" ht="16.5" customHeight="1" x14ac:dyDescent="0.2">
      <c r="A18" s="45">
        <f t="shared" si="0"/>
        <v>17</v>
      </c>
      <c r="B18" s="45">
        <f t="shared" si="1"/>
        <v>30</v>
      </c>
      <c r="C18" s="44" t="s">
        <v>210</v>
      </c>
      <c r="D18" s="103">
        <v>1.3634259259259257E-2</v>
      </c>
      <c r="E18" s="105">
        <f t="shared" si="2"/>
        <v>1.2037037037037051E-3</v>
      </c>
      <c r="F18" s="103">
        <f t="shared" si="3"/>
        <v>1.3556712962962961E-2</v>
      </c>
      <c r="G18" s="105">
        <f t="shared" si="4"/>
        <v>1.4760416666666666E-2</v>
      </c>
      <c r="H18" s="105">
        <f t="shared" si="5"/>
        <v>7.7546296296296044E-5</v>
      </c>
      <c r="I18" s="65">
        <f t="shared" si="6"/>
        <v>57.89</v>
      </c>
      <c r="L18" s="45">
        <f t="shared" si="8"/>
        <v>46</v>
      </c>
      <c r="M18" s="142">
        <v>0.73199999999999998</v>
      </c>
      <c r="N18" s="45">
        <f t="shared" si="7"/>
        <v>26</v>
      </c>
      <c r="P18" s="148">
        <v>25984</v>
      </c>
      <c r="Q18" s="91">
        <v>1.4760416666666666E-2</v>
      </c>
      <c r="R18" s="147">
        <v>17</v>
      </c>
      <c r="V18" s="132"/>
      <c r="Z18" s="132"/>
      <c r="AA18" s="143"/>
      <c r="AD18" s="143"/>
    </row>
    <row r="19" spans="1:30" ht="16.5" customHeight="1" x14ac:dyDescent="0.2">
      <c r="A19" s="45">
        <f t="shared" si="0"/>
        <v>18</v>
      </c>
      <c r="B19" s="45">
        <f t="shared" si="1"/>
        <v>23</v>
      </c>
      <c r="C19" s="44" t="s">
        <v>266</v>
      </c>
      <c r="D19" s="103">
        <v>1.3090277777777779E-2</v>
      </c>
      <c r="E19" s="105">
        <f t="shared" si="2"/>
        <v>1.7476851851851837E-3</v>
      </c>
      <c r="F19" s="103">
        <f t="shared" si="3"/>
        <v>1.3015046296296297E-2</v>
      </c>
      <c r="G19" s="105">
        <f t="shared" si="4"/>
        <v>1.4762731481481481E-2</v>
      </c>
      <c r="H19" s="105">
        <f t="shared" si="5"/>
        <v>7.5231481481481677E-5</v>
      </c>
      <c r="I19" s="65">
        <f t="shared" si="6"/>
        <v>55.26</v>
      </c>
      <c r="L19" s="45">
        <f t="shared" si="8"/>
        <v>46</v>
      </c>
      <c r="M19" s="142">
        <v>0.76200000000000001</v>
      </c>
      <c r="N19" s="45">
        <f t="shared" si="7"/>
        <v>17</v>
      </c>
      <c r="P19" s="148">
        <v>25831</v>
      </c>
      <c r="Q19" s="91">
        <v>1.4762731481481481E-2</v>
      </c>
      <c r="R19" s="147">
        <v>18</v>
      </c>
      <c r="V19" s="132"/>
      <c r="Z19" s="132"/>
      <c r="AA19" s="143"/>
      <c r="AD19" s="143"/>
    </row>
    <row r="20" spans="1:30" ht="16.5" customHeight="1" x14ac:dyDescent="0.2">
      <c r="A20" s="45">
        <f t="shared" si="0"/>
        <v>19</v>
      </c>
      <c r="B20" s="45">
        <f t="shared" si="1"/>
        <v>27</v>
      </c>
      <c r="C20" s="44" t="s">
        <v>216</v>
      </c>
      <c r="D20" s="103">
        <v>1.3206018518518518E-2</v>
      </c>
      <c r="E20" s="105">
        <f t="shared" si="2"/>
        <v>1.6319444444444445E-3</v>
      </c>
      <c r="F20" s="103">
        <f t="shared" si="3"/>
        <v>1.3144675925925926E-2</v>
      </c>
      <c r="G20" s="105">
        <f t="shared" si="4"/>
        <v>1.4776620370370371E-2</v>
      </c>
      <c r="H20" s="105">
        <f t="shared" si="5"/>
        <v>6.1342592592592005E-5</v>
      </c>
      <c r="I20" s="65">
        <f t="shared" si="6"/>
        <v>52.63</v>
      </c>
      <c r="L20" s="45">
        <f t="shared" si="8"/>
        <v>40</v>
      </c>
      <c r="M20" s="142">
        <v>0.80800000000000005</v>
      </c>
      <c r="N20" s="45">
        <f t="shared" si="7"/>
        <v>6</v>
      </c>
      <c r="P20" s="148">
        <v>28142</v>
      </c>
      <c r="Q20" s="91">
        <v>1.4776620370370371E-2</v>
      </c>
      <c r="R20" s="147">
        <v>19</v>
      </c>
      <c r="V20" s="132"/>
      <c r="Z20" s="132"/>
      <c r="AA20" s="143"/>
      <c r="AD20" s="143"/>
    </row>
    <row r="21" spans="1:30" ht="16.5" customHeight="1" x14ac:dyDescent="0.2">
      <c r="A21" s="45">
        <f t="shared" si="0"/>
        <v>20</v>
      </c>
      <c r="B21" s="45">
        <f t="shared" si="1"/>
        <v>36</v>
      </c>
      <c r="C21" s="44" t="s">
        <v>219</v>
      </c>
      <c r="D21" s="103">
        <v>1.4583333333333332E-2</v>
      </c>
      <c r="E21" s="105">
        <f t="shared" si="2"/>
        <v>2.5462962962963069E-4</v>
      </c>
      <c r="F21" s="103">
        <f t="shared" si="3"/>
        <v>1.4532407407407405E-2</v>
      </c>
      <c r="G21" s="105">
        <f t="shared" si="4"/>
        <v>1.4787037037037036E-2</v>
      </c>
      <c r="H21" s="105">
        <f t="shared" si="5"/>
        <v>5.0925925925926485E-5</v>
      </c>
      <c r="I21" s="65">
        <f t="shared" si="6"/>
        <v>50</v>
      </c>
      <c r="L21" s="45">
        <f t="shared" si="8"/>
        <v>45</v>
      </c>
      <c r="M21" s="142">
        <v>0.75900000000000001</v>
      </c>
      <c r="N21" s="45">
        <f t="shared" si="7"/>
        <v>19</v>
      </c>
      <c r="P21" s="148">
        <v>26072</v>
      </c>
      <c r="Q21" s="91">
        <v>1.4787037037037036E-2</v>
      </c>
      <c r="R21" s="147">
        <v>20</v>
      </c>
      <c r="V21" s="132"/>
      <c r="Z21" s="132"/>
      <c r="AA21" s="143"/>
      <c r="AD21" s="143"/>
    </row>
    <row r="22" spans="1:30" ht="16.5" customHeight="1" x14ac:dyDescent="0.2">
      <c r="A22" s="45">
        <f t="shared" si="0"/>
        <v>21</v>
      </c>
      <c r="B22" s="45">
        <f t="shared" si="1"/>
        <v>26</v>
      </c>
      <c r="C22" s="44" t="s">
        <v>223</v>
      </c>
      <c r="D22" s="103">
        <v>1.3136574074074077E-2</v>
      </c>
      <c r="E22" s="105">
        <f t="shared" si="2"/>
        <v>1.701388888888886E-3</v>
      </c>
      <c r="F22" s="103">
        <f t="shared" si="3"/>
        <v>1.3111111111111113E-2</v>
      </c>
      <c r="G22" s="105">
        <f t="shared" si="4"/>
        <v>1.4812499999999999E-2</v>
      </c>
      <c r="H22" s="105">
        <f t="shared" si="5"/>
        <v>2.5462962962963243E-5</v>
      </c>
      <c r="I22" s="65">
        <f t="shared" si="6"/>
        <v>47.37</v>
      </c>
      <c r="L22" s="45">
        <f t="shared" si="8"/>
        <v>44</v>
      </c>
      <c r="M22" s="142">
        <v>0.745</v>
      </c>
      <c r="N22" s="45">
        <f t="shared" si="7"/>
        <v>22</v>
      </c>
      <c r="P22" s="148">
        <v>26478</v>
      </c>
      <c r="Q22" s="91">
        <v>1.4812499999999999E-2</v>
      </c>
      <c r="R22" s="147">
        <v>21</v>
      </c>
      <c r="V22" s="132"/>
      <c r="Z22" s="132"/>
      <c r="AA22" s="143"/>
      <c r="AD22" s="143"/>
    </row>
    <row r="23" spans="1:30" ht="17.25" customHeight="1" x14ac:dyDescent="0.2">
      <c r="A23" s="45">
        <f t="shared" si="0"/>
        <v>22</v>
      </c>
      <c r="B23" s="45">
        <f t="shared" si="1"/>
        <v>9</v>
      </c>
      <c r="C23" s="44" t="s">
        <v>246</v>
      </c>
      <c r="D23" s="103">
        <v>1.2326388888888888E-2</v>
      </c>
      <c r="E23" s="105">
        <f t="shared" si="2"/>
        <v>2.5115740740740741E-3</v>
      </c>
      <c r="F23" s="103">
        <f t="shared" si="3"/>
        <v>1.2349537037037036E-2</v>
      </c>
      <c r="G23" s="105">
        <f t="shared" si="4"/>
        <v>1.486111111111111E-2</v>
      </c>
      <c r="H23" s="105">
        <f t="shared" si="5"/>
        <v>2.3148148148147141E-5</v>
      </c>
      <c r="I23" s="65">
        <f t="shared" si="6"/>
        <v>44.74</v>
      </c>
      <c r="L23" s="45">
        <f t="shared" si="8"/>
        <v>35</v>
      </c>
      <c r="M23" s="142">
        <v>0.74099999999999999</v>
      </c>
      <c r="N23" s="45">
        <f t="shared" si="7"/>
        <v>24</v>
      </c>
      <c r="P23" s="148">
        <v>29801</v>
      </c>
      <c r="Q23" s="91">
        <v>1.486111111111111E-2</v>
      </c>
      <c r="R23" s="147">
        <v>22</v>
      </c>
      <c r="V23" s="132"/>
      <c r="Z23" s="132"/>
      <c r="AA23" s="143"/>
      <c r="AD23" s="143"/>
    </row>
    <row r="24" spans="1:30" ht="17.25" customHeight="1" x14ac:dyDescent="0.2">
      <c r="A24" s="45">
        <f t="shared" si="0"/>
        <v>23</v>
      </c>
      <c r="B24" s="45">
        <f t="shared" si="1"/>
        <v>37</v>
      </c>
      <c r="C24" s="44" t="s">
        <v>244</v>
      </c>
      <c r="D24" s="103">
        <v>1.4583333333333332E-2</v>
      </c>
      <c r="E24" s="105">
        <f t="shared" si="2"/>
        <v>2.5462962962963069E-4</v>
      </c>
      <c r="F24" s="103">
        <f t="shared" si="3"/>
        <v>1.461458333333333E-2</v>
      </c>
      <c r="G24" s="105">
        <f t="shared" si="4"/>
        <v>1.4869212962962961E-2</v>
      </c>
      <c r="H24" s="105">
        <f t="shared" si="5"/>
        <v>3.1249999999998293E-5</v>
      </c>
      <c r="I24" s="65">
        <f t="shared" si="6"/>
        <v>42.11</v>
      </c>
      <c r="L24" s="45">
        <f t="shared" si="8"/>
        <v>38</v>
      </c>
      <c r="M24" s="142">
        <v>0.63900000000000001</v>
      </c>
      <c r="N24" s="45">
        <f t="shared" si="7"/>
        <v>38</v>
      </c>
      <c r="P24" s="148">
        <v>28643</v>
      </c>
      <c r="Q24" s="91">
        <v>1.4869212962962961E-2</v>
      </c>
      <c r="R24" s="147">
        <v>23</v>
      </c>
      <c r="V24" s="132"/>
      <c r="Z24" s="132"/>
      <c r="AA24" s="143"/>
      <c r="AD24" s="143"/>
    </row>
    <row r="25" spans="1:30" ht="17.25" customHeight="1" x14ac:dyDescent="0.2">
      <c r="A25" s="45">
        <f t="shared" si="0"/>
        <v>24</v>
      </c>
      <c r="B25" s="45">
        <f t="shared" si="1"/>
        <v>38</v>
      </c>
      <c r="C25" s="44" t="s">
        <v>296</v>
      </c>
      <c r="D25" s="103">
        <v>1.4837962962962963E-2</v>
      </c>
      <c r="E25" s="105">
        <f t="shared" si="2"/>
        <v>0</v>
      </c>
      <c r="F25" s="103">
        <f t="shared" si="3"/>
        <v>1.4884259259259259E-2</v>
      </c>
      <c r="G25" s="105">
        <f t="shared" si="4"/>
        <v>1.4884259259259259E-2</v>
      </c>
      <c r="H25" s="105">
        <f t="shared" si="5"/>
        <v>4.6296296296296016E-5</v>
      </c>
      <c r="I25" s="65">
        <f t="shared" si="6"/>
        <v>39.47</v>
      </c>
      <c r="L25" s="45">
        <f t="shared" si="8"/>
        <v>34</v>
      </c>
      <c r="M25" s="142">
        <v>0.69499999999999995</v>
      </c>
      <c r="N25" s="45">
        <f t="shared" si="7"/>
        <v>31</v>
      </c>
      <c r="P25" s="148">
        <v>30358</v>
      </c>
      <c r="Q25" s="91">
        <v>1.4884259259259259E-2</v>
      </c>
      <c r="R25" s="147">
        <v>24</v>
      </c>
      <c r="V25" s="132"/>
      <c r="Z25" s="132"/>
      <c r="AA25" s="143"/>
      <c r="AD25" s="143"/>
    </row>
    <row r="26" spans="1:30" ht="18" customHeight="1" x14ac:dyDescent="0.2">
      <c r="A26" s="45">
        <f t="shared" si="0"/>
        <v>25</v>
      </c>
      <c r="B26" s="45">
        <f t="shared" si="1"/>
        <v>2</v>
      </c>
      <c r="C26" s="44" t="s">
        <v>217</v>
      </c>
      <c r="D26" s="103">
        <v>1.1678240740740741E-2</v>
      </c>
      <c r="E26" s="105">
        <f t="shared" si="2"/>
        <v>3.1597222222222218E-3</v>
      </c>
      <c r="F26" s="103">
        <f t="shared" si="3"/>
        <v>1.173263888888889E-2</v>
      </c>
      <c r="G26" s="105">
        <f t="shared" si="4"/>
        <v>1.4892361111111111E-2</v>
      </c>
      <c r="H26" s="105">
        <f t="shared" si="5"/>
        <v>5.4398148148148903E-5</v>
      </c>
      <c r="I26" s="65">
        <f t="shared" si="6"/>
        <v>36.840000000000003</v>
      </c>
      <c r="L26" s="45">
        <f t="shared" si="8"/>
        <v>39</v>
      </c>
      <c r="M26" s="142">
        <v>0.80200000000000005</v>
      </c>
      <c r="N26" s="45">
        <f t="shared" si="7"/>
        <v>9</v>
      </c>
      <c r="P26" s="148">
        <v>28607</v>
      </c>
      <c r="Q26" s="91">
        <v>1.4892361111111111E-2</v>
      </c>
      <c r="R26" s="147">
        <v>25</v>
      </c>
      <c r="V26" s="132"/>
      <c r="Z26" s="132"/>
      <c r="AA26" s="143"/>
      <c r="AD26" s="143"/>
    </row>
    <row r="27" spans="1:30" ht="18" customHeight="1" x14ac:dyDescent="0.2">
      <c r="A27" s="45">
        <f t="shared" si="0"/>
        <v>26</v>
      </c>
      <c r="B27" s="45">
        <f t="shared" si="1"/>
        <v>5</v>
      </c>
      <c r="C27" s="78" t="s">
        <v>214</v>
      </c>
      <c r="D27" s="104">
        <v>1.1805555555555555E-2</v>
      </c>
      <c r="E27" s="105">
        <f t="shared" si="2"/>
        <v>3.0324074074074073E-3</v>
      </c>
      <c r="F27" s="103">
        <f t="shared" si="3"/>
        <v>1.1931712962962962E-2</v>
      </c>
      <c r="G27" s="105">
        <f t="shared" si="4"/>
        <v>1.4964120370370369E-2</v>
      </c>
      <c r="H27" s="105">
        <f t="shared" si="5"/>
        <v>1.2615740740740643E-4</v>
      </c>
      <c r="I27" s="65">
        <f t="shared" si="6"/>
        <v>34.21</v>
      </c>
      <c r="L27" s="45">
        <f t="shared" si="8"/>
        <v>47</v>
      </c>
      <c r="M27" s="142">
        <v>0.83799999999999997</v>
      </c>
      <c r="N27" s="45">
        <f t="shared" si="7"/>
        <v>4</v>
      </c>
      <c r="P27" s="148">
        <v>25675</v>
      </c>
      <c r="Q27" s="91">
        <v>1.4964120370370369E-2</v>
      </c>
      <c r="R27" s="147">
        <v>26</v>
      </c>
      <c r="V27" s="132"/>
      <c r="Z27" s="132"/>
      <c r="AA27" s="143"/>
      <c r="AD27" s="143"/>
    </row>
    <row r="28" spans="1:30" ht="18" customHeight="1" x14ac:dyDescent="0.2">
      <c r="A28" s="45">
        <f t="shared" si="0"/>
        <v>27</v>
      </c>
      <c r="B28" s="45">
        <f t="shared" si="1"/>
        <v>33</v>
      </c>
      <c r="C28" s="78" t="s">
        <v>297</v>
      </c>
      <c r="D28" s="104">
        <v>1.3888888888888888E-2</v>
      </c>
      <c r="E28" s="105">
        <f t="shared" si="2"/>
        <v>9.490740740740744E-4</v>
      </c>
      <c r="F28" s="103">
        <f t="shared" si="3"/>
        <v>1.4016203703703704E-2</v>
      </c>
      <c r="G28" s="105">
        <f t="shared" si="4"/>
        <v>1.4965277777777779E-2</v>
      </c>
      <c r="H28" s="105">
        <f t="shared" si="5"/>
        <v>1.2731481481481621E-4</v>
      </c>
      <c r="I28" s="65">
        <f t="shared" si="6"/>
        <v>31.58</v>
      </c>
      <c r="L28" s="45">
        <f t="shared" si="8"/>
        <v>47</v>
      </c>
      <c r="M28" s="142">
        <v>0.71299999999999997</v>
      </c>
      <c r="N28" s="45">
        <f t="shared" si="7"/>
        <v>30</v>
      </c>
      <c r="P28" s="148">
        <v>25449</v>
      </c>
      <c r="Q28" s="91">
        <v>1.4965277777777779E-2</v>
      </c>
      <c r="R28" s="147">
        <v>27</v>
      </c>
      <c r="V28" s="132"/>
      <c r="Z28" s="132"/>
      <c r="AA28" s="143"/>
      <c r="AD28" s="143"/>
    </row>
    <row r="29" spans="1:30" ht="18" customHeight="1" x14ac:dyDescent="0.2">
      <c r="A29" s="45">
        <f t="shared" si="0"/>
        <v>28</v>
      </c>
      <c r="B29" s="45">
        <f t="shared" si="1"/>
        <v>8</v>
      </c>
      <c r="C29" s="44" t="s">
        <v>224</v>
      </c>
      <c r="D29" s="103">
        <v>1.1863425925925925E-2</v>
      </c>
      <c r="E29" s="105">
        <f t="shared" si="2"/>
        <v>2.9745370370370377E-3</v>
      </c>
      <c r="F29" s="103">
        <f t="shared" si="3"/>
        <v>1.2063657407407407E-2</v>
      </c>
      <c r="G29" s="105">
        <f t="shared" si="4"/>
        <v>1.5038194444444444E-2</v>
      </c>
      <c r="H29" s="105">
        <f t="shared" si="5"/>
        <v>2.0023148148148179E-4</v>
      </c>
      <c r="I29" s="65">
        <f t="shared" si="6"/>
        <v>28.95</v>
      </c>
      <c r="L29" s="45">
        <f t="shared" si="8"/>
        <v>42</v>
      </c>
      <c r="M29" s="142">
        <v>0.79800000000000004</v>
      </c>
      <c r="N29" s="45">
        <f t="shared" si="7"/>
        <v>11</v>
      </c>
      <c r="P29" s="148">
        <v>27296</v>
      </c>
      <c r="Q29" s="91">
        <v>1.5038194444444444E-2</v>
      </c>
      <c r="R29" s="147">
        <v>28</v>
      </c>
      <c r="V29" s="132"/>
      <c r="Z29" s="132"/>
      <c r="AA29" s="143"/>
      <c r="AD29" s="143"/>
    </row>
    <row r="30" spans="1:30" ht="18" customHeight="1" x14ac:dyDescent="0.2">
      <c r="A30" s="79">
        <f t="shared" si="0"/>
        <v>29</v>
      </c>
      <c r="B30" s="79">
        <f t="shared" si="1"/>
        <v>17</v>
      </c>
      <c r="C30" s="44" t="s">
        <v>290</v>
      </c>
      <c r="D30" s="103">
        <v>1.2407407407407409E-2</v>
      </c>
      <c r="E30" s="105">
        <f t="shared" si="2"/>
        <v>2.4305555555555539E-3</v>
      </c>
      <c r="F30" s="103">
        <f t="shared" si="3"/>
        <v>1.2622685185185186E-2</v>
      </c>
      <c r="G30" s="100">
        <f t="shared" si="4"/>
        <v>1.505324074074074E-2</v>
      </c>
      <c r="H30" s="100">
        <f t="shared" si="5"/>
        <v>2.1527777777777778E-4</v>
      </c>
      <c r="I30" s="83">
        <f t="shared" si="6"/>
        <v>26.32</v>
      </c>
      <c r="L30" s="45">
        <f t="shared" si="8"/>
        <v>33</v>
      </c>
      <c r="M30" s="142">
        <v>0.71799999999999997</v>
      </c>
      <c r="N30" s="45">
        <f t="shared" si="7"/>
        <v>29</v>
      </c>
      <c r="P30" s="148">
        <v>30631</v>
      </c>
      <c r="Q30" s="91">
        <v>1.505324074074074E-2</v>
      </c>
      <c r="R30" s="147">
        <v>29</v>
      </c>
      <c r="V30" s="132"/>
      <c r="Z30" s="132"/>
      <c r="AA30" s="143"/>
      <c r="AD30" s="143"/>
    </row>
    <row r="31" spans="1:30" ht="18" customHeight="1" x14ac:dyDescent="0.2">
      <c r="A31" s="45">
        <f t="shared" si="0"/>
        <v>30</v>
      </c>
      <c r="B31" s="45">
        <f t="shared" si="1"/>
        <v>4</v>
      </c>
      <c r="C31" s="44" t="s">
        <v>252</v>
      </c>
      <c r="D31" s="103">
        <v>1.1701388888888891E-2</v>
      </c>
      <c r="E31" s="105">
        <f t="shared" si="2"/>
        <v>3.1365740740740711E-3</v>
      </c>
      <c r="F31" s="103">
        <f t="shared" si="3"/>
        <v>1.192013888888889E-2</v>
      </c>
      <c r="G31" s="105">
        <f t="shared" si="4"/>
        <v>1.5056712962962961E-2</v>
      </c>
      <c r="H31" s="105">
        <f t="shared" si="5"/>
        <v>2.1874999999999846E-4</v>
      </c>
      <c r="I31" s="65">
        <f t="shared" si="6"/>
        <v>23.68</v>
      </c>
      <c r="L31" s="45">
        <f t="shared" si="8"/>
        <v>38</v>
      </c>
      <c r="M31" s="142">
        <v>0.78300000000000003</v>
      </c>
      <c r="N31" s="45">
        <f t="shared" si="7"/>
        <v>14</v>
      </c>
      <c r="P31" s="148">
        <v>28707</v>
      </c>
      <c r="Q31" s="91">
        <v>1.5056712962962961E-2</v>
      </c>
      <c r="R31" s="147">
        <v>30</v>
      </c>
      <c r="V31" s="132"/>
      <c r="Z31" s="132"/>
      <c r="AA31" s="143"/>
      <c r="AD31" s="143"/>
    </row>
    <row r="32" spans="1:30" ht="18" customHeight="1" x14ac:dyDescent="0.2">
      <c r="A32" s="45">
        <f t="shared" si="0"/>
        <v>31</v>
      </c>
      <c r="B32" s="45">
        <f t="shared" si="1"/>
        <v>6</v>
      </c>
      <c r="C32" s="44" t="s">
        <v>202</v>
      </c>
      <c r="D32" s="103">
        <v>1.1736111111111109E-2</v>
      </c>
      <c r="E32" s="105">
        <f t="shared" si="2"/>
        <v>3.1018518518518539E-3</v>
      </c>
      <c r="F32" s="103">
        <f t="shared" si="3"/>
        <v>1.1960648148148147E-2</v>
      </c>
      <c r="G32" s="105">
        <f t="shared" si="4"/>
        <v>1.5062500000000001E-2</v>
      </c>
      <c r="H32" s="105">
        <f t="shared" si="5"/>
        <v>2.2453703703703871E-4</v>
      </c>
      <c r="I32" s="65">
        <f t="shared" si="6"/>
        <v>21.05</v>
      </c>
      <c r="L32" s="45">
        <f t="shared" si="8"/>
        <v>42</v>
      </c>
      <c r="M32" s="142">
        <v>0.80400000000000005</v>
      </c>
      <c r="N32" s="45">
        <f t="shared" si="7"/>
        <v>8</v>
      </c>
      <c r="P32" s="148">
        <v>27386</v>
      </c>
      <c r="Q32" s="91">
        <v>1.5062500000000001E-2</v>
      </c>
      <c r="R32" s="147">
        <v>31</v>
      </c>
      <c r="V32" s="132"/>
      <c r="Z32" s="132"/>
      <c r="AA32" s="143"/>
      <c r="AD32" s="143"/>
    </row>
    <row r="33" spans="1:30" ht="18" customHeight="1" x14ac:dyDescent="0.2">
      <c r="A33" s="45">
        <f t="shared" si="0"/>
        <v>32</v>
      </c>
      <c r="B33" s="45">
        <f t="shared" si="1"/>
        <v>19</v>
      </c>
      <c r="C33" s="44" t="s">
        <v>263</v>
      </c>
      <c r="D33" s="103">
        <v>1.2407407407407409E-2</v>
      </c>
      <c r="E33" s="105">
        <f t="shared" si="2"/>
        <v>2.4305555555555539E-3</v>
      </c>
      <c r="F33" s="103">
        <f t="shared" si="3"/>
        <v>1.2655092592592593E-2</v>
      </c>
      <c r="G33" s="105">
        <f t="shared" si="4"/>
        <v>1.5085648148148147E-2</v>
      </c>
      <c r="H33" s="105">
        <f t="shared" si="5"/>
        <v>2.4768518518518412E-4</v>
      </c>
      <c r="I33" s="65">
        <f t="shared" si="6"/>
        <v>18.420000000000002</v>
      </c>
      <c r="L33" s="45">
        <f t="shared" si="8"/>
        <v>41</v>
      </c>
      <c r="M33" s="142">
        <v>0.755</v>
      </c>
      <c r="N33" s="45">
        <f t="shared" si="7"/>
        <v>20</v>
      </c>
      <c r="P33" s="148">
        <v>27614</v>
      </c>
      <c r="Q33" s="91">
        <v>1.5085648148148147E-2</v>
      </c>
      <c r="R33" s="147">
        <v>32</v>
      </c>
      <c r="V33" s="132"/>
      <c r="Z33" s="132"/>
      <c r="AA33" s="143"/>
      <c r="AD33" s="143"/>
    </row>
    <row r="34" spans="1:30" ht="18" customHeight="1" x14ac:dyDescent="0.2">
      <c r="A34" s="45">
        <f t="shared" si="0"/>
        <v>33</v>
      </c>
      <c r="B34" s="45">
        <f t="shared" si="1"/>
        <v>3</v>
      </c>
      <c r="C34" s="44" t="s">
        <v>251</v>
      </c>
      <c r="D34" s="103">
        <v>1.1562499999999998E-2</v>
      </c>
      <c r="E34" s="105">
        <f t="shared" si="2"/>
        <v>3.2754629629629644E-3</v>
      </c>
      <c r="F34" s="103">
        <f t="shared" si="3"/>
        <v>1.1826388888888888E-2</v>
      </c>
      <c r="G34" s="105">
        <f t="shared" si="4"/>
        <v>1.5101851851851852E-2</v>
      </c>
      <c r="H34" s="105">
        <f t="shared" si="5"/>
        <v>2.6388888888888989E-4</v>
      </c>
      <c r="I34" s="65">
        <f t="shared" si="6"/>
        <v>15.79</v>
      </c>
      <c r="L34" s="45">
        <f t="shared" si="8"/>
        <v>37</v>
      </c>
      <c r="M34" s="142">
        <v>0.78400000000000003</v>
      </c>
      <c r="N34" s="45">
        <f t="shared" si="7"/>
        <v>13</v>
      </c>
      <c r="P34" s="148">
        <v>29009</v>
      </c>
      <c r="Q34" s="91">
        <v>1.5101851851851852E-2</v>
      </c>
      <c r="R34" s="147">
        <v>33</v>
      </c>
      <c r="V34" s="132"/>
      <c r="Z34" s="132"/>
      <c r="AA34" s="143"/>
      <c r="AD34" s="143"/>
    </row>
    <row r="35" spans="1:30" ht="18" customHeight="1" x14ac:dyDescent="0.2">
      <c r="A35" s="45">
        <f t="shared" si="0"/>
        <v>34</v>
      </c>
      <c r="B35" s="45">
        <f t="shared" si="1"/>
        <v>29</v>
      </c>
      <c r="C35" s="44" t="s">
        <v>295</v>
      </c>
      <c r="D35" s="103">
        <v>1.3020833333333334E-2</v>
      </c>
      <c r="E35" s="105">
        <f t="shared" si="2"/>
        <v>1.8171296296296286E-3</v>
      </c>
      <c r="F35" s="103">
        <f t="shared" si="3"/>
        <v>1.3401620370370369E-2</v>
      </c>
      <c r="G35" s="105">
        <f t="shared" si="4"/>
        <v>1.5218749999999998E-2</v>
      </c>
      <c r="H35" s="105">
        <f t="shared" si="5"/>
        <v>3.8078703703703538E-4</v>
      </c>
      <c r="I35" s="65">
        <f t="shared" si="6"/>
        <v>13.16</v>
      </c>
      <c r="L35" s="45">
        <f t="shared" si="8"/>
        <v>35</v>
      </c>
      <c r="M35" s="142">
        <v>0.68300000000000005</v>
      </c>
      <c r="N35" s="45">
        <f t="shared" si="7"/>
        <v>35</v>
      </c>
      <c r="P35" s="148">
        <v>29941</v>
      </c>
      <c r="Q35" s="91">
        <v>1.5218749999999998E-2</v>
      </c>
      <c r="R35" s="147">
        <v>34</v>
      </c>
      <c r="V35" s="132"/>
      <c r="Z35" s="132"/>
      <c r="AA35" s="143"/>
      <c r="AD35" s="143"/>
    </row>
    <row r="36" spans="1:30" ht="18" customHeight="1" x14ac:dyDescent="0.2">
      <c r="A36" s="45">
        <f t="shared" si="0"/>
        <v>35</v>
      </c>
      <c r="B36" s="45">
        <f t="shared" si="1"/>
        <v>25</v>
      </c>
      <c r="C36" s="44" t="s">
        <v>260</v>
      </c>
      <c r="D36" s="103">
        <v>1.269675925925926E-2</v>
      </c>
      <c r="E36" s="105">
        <f t="shared" si="2"/>
        <v>2.1412037037037025E-3</v>
      </c>
      <c r="F36" s="103">
        <f t="shared" si="3"/>
        <v>1.3105324074074073E-2</v>
      </c>
      <c r="G36" s="105">
        <f t="shared" si="4"/>
        <v>1.5246527777777776E-2</v>
      </c>
      <c r="H36" s="105">
        <f t="shared" si="5"/>
        <v>4.0856481481481299E-4</v>
      </c>
      <c r="I36" s="65">
        <f t="shared" si="6"/>
        <v>10.53</v>
      </c>
      <c r="L36" s="45">
        <f t="shared" si="8"/>
        <v>41</v>
      </c>
      <c r="M36" s="142">
        <v>0.72899999999999998</v>
      </c>
      <c r="N36" s="45">
        <f t="shared" si="7"/>
        <v>27</v>
      </c>
      <c r="P36" s="148">
        <v>27744</v>
      </c>
      <c r="Q36" s="91">
        <v>1.5246527777777776E-2</v>
      </c>
      <c r="R36" s="147">
        <v>35</v>
      </c>
      <c r="V36" s="132"/>
      <c r="Z36" s="132"/>
      <c r="AA36" s="143"/>
      <c r="AD36" s="143"/>
    </row>
    <row r="37" spans="1:30" ht="18" customHeight="1" x14ac:dyDescent="0.2">
      <c r="A37" s="45">
        <f t="shared" si="0"/>
        <v>36</v>
      </c>
      <c r="B37" s="45">
        <f t="shared" si="1"/>
        <v>13</v>
      </c>
      <c r="C37" s="44" t="s">
        <v>253</v>
      </c>
      <c r="D37" s="103">
        <v>1.2037037037037035E-2</v>
      </c>
      <c r="E37" s="105">
        <f t="shared" si="2"/>
        <v>2.8009259259259272E-3</v>
      </c>
      <c r="F37" s="103">
        <f t="shared" si="3"/>
        <v>1.2471064814814813E-2</v>
      </c>
      <c r="G37" s="105">
        <f t="shared" si="4"/>
        <v>1.527199074074074E-2</v>
      </c>
      <c r="H37" s="105">
        <f t="shared" si="5"/>
        <v>4.3402777777777797E-4</v>
      </c>
      <c r="I37" s="65">
        <f t="shared" si="6"/>
        <v>7.89</v>
      </c>
      <c r="L37" s="45">
        <f t="shared" si="8"/>
        <v>40</v>
      </c>
      <c r="M37" s="142">
        <v>0.76</v>
      </c>
      <c r="N37" s="45">
        <f t="shared" si="7"/>
        <v>18</v>
      </c>
      <c r="P37" s="148">
        <v>27917</v>
      </c>
      <c r="Q37" s="91">
        <v>1.527199074074074E-2</v>
      </c>
      <c r="R37" s="147">
        <v>36</v>
      </c>
      <c r="V37" s="132"/>
      <c r="Z37" s="132"/>
      <c r="AA37" s="143"/>
      <c r="AD37" s="143"/>
    </row>
    <row r="38" spans="1:30" ht="18" customHeight="1" x14ac:dyDescent="0.2">
      <c r="A38" s="45">
        <f t="shared" si="0"/>
        <v>37</v>
      </c>
      <c r="B38" s="45">
        <f t="shared" si="1"/>
        <v>32</v>
      </c>
      <c r="C38" s="44" t="s">
        <v>267</v>
      </c>
      <c r="D38" s="103">
        <v>1.3078703703703703E-2</v>
      </c>
      <c r="E38" s="105">
        <f t="shared" si="2"/>
        <v>1.759259259259259E-3</v>
      </c>
      <c r="F38" s="103">
        <f t="shared" si="3"/>
        <v>1.3888888888888892E-2</v>
      </c>
      <c r="G38" s="105">
        <f t="shared" si="4"/>
        <v>1.5648148148148151E-2</v>
      </c>
      <c r="H38" s="105">
        <f t="shared" si="5"/>
        <v>8.1018518518518809E-4</v>
      </c>
      <c r="I38" s="65">
        <f t="shared" si="6"/>
        <v>5.26</v>
      </c>
      <c r="L38" s="45">
        <f t="shared" si="8"/>
        <v>42</v>
      </c>
      <c r="M38" s="142">
        <v>0.69199999999999995</v>
      </c>
      <c r="N38" s="45">
        <f t="shared" si="7"/>
        <v>32</v>
      </c>
      <c r="P38" s="148">
        <v>27347</v>
      </c>
      <c r="Q38" s="91">
        <v>1.5648148148148151E-2</v>
      </c>
      <c r="R38" s="147">
        <v>37</v>
      </c>
      <c r="V38" s="132"/>
      <c r="Z38" s="132"/>
      <c r="AA38" s="143"/>
      <c r="AD38" s="143"/>
    </row>
    <row r="39" spans="1:30" ht="18" customHeight="1" x14ac:dyDescent="0.2">
      <c r="A39" s="45">
        <f t="shared" si="0"/>
        <v>38</v>
      </c>
      <c r="B39" s="45">
        <f t="shared" si="1"/>
        <v>34</v>
      </c>
      <c r="C39" s="78" t="s">
        <v>289</v>
      </c>
      <c r="D39" s="104">
        <v>1.2673611111111109E-2</v>
      </c>
      <c r="E39" s="105">
        <f t="shared" si="2"/>
        <v>2.1643518518518531E-3</v>
      </c>
      <c r="F39" s="103">
        <f t="shared" si="3"/>
        <v>1.4027777777777776E-2</v>
      </c>
      <c r="G39" s="105">
        <f t="shared" si="4"/>
        <v>1.6192129629629629E-2</v>
      </c>
      <c r="H39" s="105">
        <f t="shared" si="5"/>
        <v>1.3541666666666667E-3</v>
      </c>
      <c r="I39" s="65">
        <f t="shared" si="6"/>
        <v>2.63</v>
      </c>
      <c r="L39" s="45">
        <f t="shared" si="8"/>
        <v>39</v>
      </c>
      <c r="M39" s="142">
        <v>0.67100000000000004</v>
      </c>
      <c r="N39" s="45">
        <f t="shared" si="7"/>
        <v>37</v>
      </c>
      <c r="P39" s="148">
        <v>28398</v>
      </c>
      <c r="Q39" s="91">
        <v>1.6192129629629629E-2</v>
      </c>
      <c r="R39" s="147">
        <v>38</v>
      </c>
    </row>
    <row r="41" spans="1:30" ht="18" customHeight="1" x14ac:dyDescent="0.2">
      <c r="A41" s="45" t="s">
        <v>27</v>
      </c>
      <c r="B41" s="66">
        <v>38</v>
      </c>
    </row>
    <row r="42" spans="1:30" ht="18" customHeight="1" x14ac:dyDescent="0.2"/>
    <row r="43" spans="1:30" ht="18" customHeight="1" x14ac:dyDescent="0.2">
      <c r="A43" s="45" t="s">
        <v>16</v>
      </c>
      <c r="B43" s="45">
        <v>1</v>
      </c>
      <c r="C43" s="44" t="s">
        <v>209</v>
      </c>
      <c r="I43" s="45">
        <f>ROUND(100-((100/$B$41)*(ROUNDUP($B$41*0.4,0)-1)),2)</f>
        <v>60.53</v>
      </c>
    </row>
    <row r="44" spans="1:30" ht="18" customHeight="1" x14ac:dyDescent="0.2">
      <c r="B44" s="45">
        <v>2</v>
      </c>
      <c r="C44" s="44" t="s">
        <v>273</v>
      </c>
      <c r="D44" s="146" t="s">
        <v>315</v>
      </c>
      <c r="I44" s="45">
        <v>0</v>
      </c>
    </row>
    <row r="45" spans="1:30" ht="18" customHeight="1" x14ac:dyDescent="0.2">
      <c r="B45" s="45">
        <v>3</v>
      </c>
      <c r="C45" s="44" t="s">
        <v>230</v>
      </c>
      <c r="D45" s="146" t="s">
        <v>315</v>
      </c>
      <c r="I45" s="45">
        <v>0</v>
      </c>
    </row>
    <row r="46" spans="1:30" ht="18" customHeight="1" x14ac:dyDescent="0.2"/>
    <row r="47" spans="1:30" ht="18" customHeight="1" x14ac:dyDescent="0.2">
      <c r="H47" t="s">
        <v>30</v>
      </c>
      <c r="I47" s="65">
        <f>SUM(I2:I45)</f>
        <v>2010.5300000000004</v>
      </c>
    </row>
    <row r="50" spans="1:7" ht="18" customHeight="1" x14ac:dyDescent="0.2">
      <c r="A50" s="71" t="s">
        <v>329</v>
      </c>
    </row>
    <row r="51" spans="1:7" ht="18" customHeight="1" x14ac:dyDescent="0.2">
      <c r="C51" s="78" t="s">
        <v>326</v>
      </c>
      <c r="D51" s="103" t="s">
        <v>330</v>
      </c>
      <c r="E51" s="105">
        <v>1.7245370370370372E-3</v>
      </c>
      <c r="F51" s="105">
        <f>G51-E51</f>
        <v>1.2975694444444444E-2</v>
      </c>
      <c r="G51" s="103">
        <v>1.4700231481481481E-2</v>
      </c>
    </row>
  </sheetData>
  <sheetProtection algorithmName="SHA-512" hashValue="dux6RlD7NCh+EuARZIj6PYBqqc5ei7Px2GxwXO8O1BPNYBCbVwo0TsPB3DYuzQSRBeRYSP14nSIqIYF1P8DNiQ==" saltValue="MlVkvymPHBEph+aPOE6vVA==" spinCount="100000" sheet="1" objects="1" scenarios="1"/>
  <conditionalFormatting sqref="H2:H39">
    <cfRule type="expression" dxfId="1" priority="2">
      <formula>IF(D2&gt;=F2,TRUE,FALSE)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49"/>
  <sheetViews>
    <sheetView zoomScale="85" zoomScaleNormal="85" workbookViewId="0"/>
  </sheetViews>
  <sheetFormatPr defaultRowHeight="12.75" x14ac:dyDescent="0.2"/>
  <cols>
    <col min="1" max="2" width="11.28515625" customWidth="1"/>
    <col min="3" max="3" width="23.7109375" customWidth="1"/>
    <col min="4" max="9" width="11.140625" customWidth="1"/>
    <col min="10" max="10" width="7.140625" hidden="1" customWidth="1"/>
    <col min="11" max="11" width="5.7109375" customWidth="1"/>
    <col min="12" max="12" width="5.7109375" hidden="1" customWidth="1"/>
    <col min="13" max="14" width="11.140625" customWidth="1"/>
    <col min="16" max="16" width="10.28515625" hidden="1" customWidth="1"/>
  </cols>
  <sheetData>
    <row r="1" spans="1:16" ht="37.5" customHeight="1" x14ac:dyDescent="0.2">
      <c r="A1" s="8" t="s">
        <v>6</v>
      </c>
      <c r="B1" s="8" t="s">
        <v>7</v>
      </c>
      <c r="C1" s="62" t="s">
        <v>8</v>
      </c>
      <c r="D1" s="8" t="s">
        <v>17</v>
      </c>
      <c r="E1" s="8" t="s">
        <v>9</v>
      </c>
      <c r="F1" s="8" t="s">
        <v>20</v>
      </c>
      <c r="G1" s="8" t="s">
        <v>19</v>
      </c>
      <c r="H1" s="8" t="s">
        <v>15</v>
      </c>
      <c r="I1" s="8" t="s">
        <v>10</v>
      </c>
      <c r="L1" s="8" t="s">
        <v>281</v>
      </c>
      <c r="M1" s="141" t="s">
        <v>279</v>
      </c>
      <c r="N1" s="141" t="s">
        <v>280</v>
      </c>
      <c r="P1" s="148">
        <v>42871</v>
      </c>
    </row>
    <row r="2" spans="1:16" ht="16.5" customHeight="1" x14ac:dyDescent="0.2">
      <c r="A2" s="45">
        <f t="shared" ref="A2:A40" si="0">RANK(G2,$G$2:$G$40,1)</f>
        <v>1</v>
      </c>
      <c r="B2" s="45">
        <f t="shared" ref="B2:B40" si="1">RANK(F2,$F$2:$F$40,1)</f>
        <v>31</v>
      </c>
      <c r="C2" s="44" t="s">
        <v>333</v>
      </c>
      <c r="D2" s="105">
        <v>5.6712962962962958E-3</v>
      </c>
      <c r="E2" s="105">
        <f t="shared" ref="E2:E40" si="2">$J$2-D2</f>
        <v>0</v>
      </c>
      <c r="F2" s="99">
        <v>4.9988425925925921E-3</v>
      </c>
      <c r="G2" s="99">
        <f t="shared" ref="G2:G40" si="3">E2+F2</f>
        <v>4.9988425925925921E-3</v>
      </c>
      <c r="H2" s="99">
        <f t="shared" ref="H2:H40" si="4">IF(F2&gt;D2,F2-D2,D2-F2)</f>
        <v>6.7245370370370375E-4</v>
      </c>
      <c r="I2" s="65">
        <f t="shared" ref="I2:I40" si="5">ROUND(100-((100/$B$42)*(A2-1)),2)</f>
        <v>100</v>
      </c>
      <c r="J2" s="76">
        <v>5.6712962962962958E-3</v>
      </c>
      <c r="K2" s="148"/>
      <c r="L2" s="45">
        <f>INT(($P$1-P2)/365)</f>
        <v>52</v>
      </c>
      <c r="M2" s="142">
        <v>0.76200000000000001</v>
      </c>
      <c r="N2" s="45">
        <f t="shared" ref="N2:N40" si="6">RANK(M2,$M$2:$M$40,0)</f>
        <v>20</v>
      </c>
      <c r="P2" s="148">
        <v>23808</v>
      </c>
    </row>
    <row r="3" spans="1:16" ht="16.5" customHeight="1" x14ac:dyDescent="0.2">
      <c r="A3" s="45">
        <f t="shared" si="0"/>
        <v>2</v>
      </c>
      <c r="B3" s="45">
        <f t="shared" si="1"/>
        <v>30</v>
      </c>
      <c r="C3" s="44" t="s">
        <v>273</v>
      </c>
      <c r="D3" s="105">
        <v>5.3819444444444453E-3</v>
      </c>
      <c r="E3" s="105">
        <f t="shared" si="2"/>
        <v>2.8935185185185053E-4</v>
      </c>
      <c r="F3" s="99">
        <v>4.9907407407407409E-3</v>
      </c>
      <c r="G3" s="99">
        <f t="shared" si="3"/>
        <v>5.2800925925925914E-3</v>
      </c>
      <c r="H3" s="99">
        <f t="shared" si="4"/>
        <v>3.9120370370370437E-4</v>
      </c>
      <c r="I3" s="65">
        <f t="shared" si="5"/>
        <v>97.44</v>
      </c>
      <c r="K3" s="148"/>
      <c r="L3" s="45">
        <f t="shared" ref="L3:L40" si="7">INT(($P$1-P3)/365)</f>
        <v>54</v>
      </c>
      <c r="M3" s="142">
        <v>0.77600000000000002</v>
      </c>
      <c r="N3" s="45">
        <f t="shared" si="6"/>
        <v>16</v>
      </c>
      <c r="P3" s="148">
        <v>23037</v>
      </c>
    </row>
    <row r="4" spans="1:16" ht="16.5" customHeight="1" x14ac:dyDescent="0.2">
      <c r="A4" s="45">
        <f t="shared" si="0"/>
        <v>3</v>
      </c>
      <c r="B4" s="45">
        <f t="shared" si="1"/>
        <v>25</v>
      </c>
      <c r="C4" s="44" t="s">
        <v>205</v>
      </c>
      <c r="D4" s="105">
        <v>4.9768518518518521E-3</v>
      </c>
      <c r="E4" s="105">
        <f t="shared" si="2"/>
        <v>6.9444444444444371E-4</v>
      </c>
      <c r="F4" s="99">
        <v>4.828703703703704E-3</v>
      </c>
      <c r="G4" s="99">
        <f t="shared" si="3"/>
        <v>5.5231481481481477E-3</v>
      </c>
      <c r="H4" s="99">
        <f t="shared" si="4"/>
        <v>1.4814814814814812E-4</v>
      </c>
      <c r="I4" s="65">
        <f t="shared" si="5"/>
        <v>94.87</v>
      </c>
      <c r="K4" s="148"/>
      <c r="L4" s="45">
        <f t="shared" si="7"/>
        <v>35</v>
      </c>
      <c r="M4" s="142">
        <v>0.69399999999999995</v>
      </c>
      <c r="N4" s="45">
        <f t="shared" si="6"/>
        <v>35</v>
      </c>
      <c r="P4" s="148">
        <v>29937</v>
      </c>
    </row>
    <row r="5" spans="1:16" ht="16.5" customHeight="1" x14ac:dyDescent="0.2">
      <c r="A5" s="45">
        <f t="shared" si="0"/>
        <v>4</v>
      </c>
      <c r="B5" s="45">
        <f t="shared" si="1"/>
        <v>26</v>
      </c>
      <c r="C5" s="44" t="s">
        <v>265</v>
      </c>
      <c r="D5" s="105">
        <v>5.0347222222222225E-3</v>
      </c>
      <c r="E5" s="105">
        <f t="shared" si="2"/>
        <v>6.3657407407407326E-4</v>
      </c>
      <c r="F5" s="99">
        <v>4.90625E-3</v>
      </c>
      <c r="G5" s="99">
        <f t="shared" si="3"/>
        <v>5.5428240740740733E-3</v>
      </c>
      <c r="H5" s="99">
        <f t="shared" si="4"/>
        <v>1.2847222222222253E-4</v>
      </c>
      <c r="I5" s="65">
        <f t="shared" si="5"/>
        <v>92.31</v>
      </c>
      <c r="K5" s="148"/>
      <c r="L5" s="45">
        <f t="shared" si="7"/>
        <v>39</v>
      </c>
      <c r="M5" s="142">
        <v>0.70199999999999996</v>
      </c>
      <c r="N5" s="45">
        <f t="shared" si="6"/>
        <v>34</v>
      </c>
      <c r="P5" s="148">
        <v>28320</v>
      </c>
    </row>
    <row r="6" spans="1:16" ht="16.5" customHeight="1" x14ac:dyDescent="0.2">
      <c r="A6" s="45">
        <f t="shared" si="0"/>
        <v>5</v>
      </c>
      <c r="B6" s="45">
        <f t="shared" si="1"/>
        <v>10</v>
      </c>
      <c r="C6" s="44" t="s">
        <v>290</v>
      </c>
      <c r="D6" s="105">
        <v>4.6874999999999998E-3</v>
      </c>
      <c r="E6" s="105">
        <f t="shared" si="2"/>
        <v>9.8379629629629598E-4</v>
      </c>
      <c r="F6" s="99">
        <v>4.5740740740740742E-3</v>
      </c>
      <c r="G6" s="99">
        <f t="shared" si="3"/>
        <v>5.5578703703703701E-3</v>
      </c>
      <c r="H6" s="99">
        <f t="shared" si="4"/>
        <v>1.1342592592592567E-4</v>
      </c>
      <c r="I6" s="65">
        <f t="shared" si="5"/>
        <v>89.74</v>
      </c>
      <c r="K6" s="148"/>
      <c r="L6" s="45">
        <f t="shared" si="7"/>
        <v>33</v>
      </c>
      <c r="M6" s="142">
        <v>0.72499999999999998</v>
      </c>
      <c r="N6" s="45">
        <f t="shared" si="6"/>
        <v>30</v>
      </c>
      <c r="P6" s="148">
        <v>30631</v>
      </c>
    </row>
    <row r="7" spans="1:16" ht="16.5" customHeight="1" x14ac:dyDescent="0.2">
      <c r="A7" s="45">
        <f t="shared" si="0"/>
        <v>6</v>
      </c>
      <c r="B7" s="45">
        <f t="shared" si="1"/>
        <v>12</v>
      </c>
      <c r="C7" s="44" t="s">
        <v>264</v>
      </c>
      <c r="D7" s="105">
        <v>4.6874999999999998E-3</v>
      </c>
      <c r="E7" s="105">
        <f t="shared" si="2"/>
        <v>9.8379629629629598E-4</v>
      </c>
      <c r="F7" s="99">
        <v>4.6064814814814814E-3</v>
      </c>
      <c r="G7" s="99">
        <f t="shared" si="3"/>
        <v>5.5902777777777773E-3</v>
      </c>
      <c r="H7" s="99">
        <f t="shared" si="4"/>
        <v>8.1018518518518462E-5</v>
      </c>
      <c r="I7" s="65">
        <f t="shared" si="5"/>
        <v>87.18</v>
      </c>
      <c r="K7" s="148"/>
      <c r="L7" s="45">
        <f t="shared" si="7"/>
        <v>41</v>
      </c>
      <c r="M7" s="142">
        <v>0.75900000000000001</v>
      </c>
      <c r="N7" s="45">
        <f t="shared" si="6"/>
        <v>21</v>
      </c>
      <c r="P7" s="148">
        <v>27732</v>
      </c>
    </row>
    <row r="8" spans="1:16" ht="16.5" customHeight="1" x14ac:dyDescent="0.2">
      <c r="A8" s="45">
        <f t="shared" si="0"/>
        <v>7</v>
      </c>
      <c r="B8" s="45">
        <f t="shared" si="1"/>
        <v>36</v>
      </c>
      <c r="C8" s="44" t="s">
        <v>331</v>
      </c>
      <c r="D8" s="105">
        <v>5.3819444444444453E-3</v>
      </c>
      <c r="E8" s="105">
        <f t="shared" si="2"/>
        <v>2.8935185185185053E-4</v>
      </c>
      <c r="F8" s="99">
        <v>5.3148148148148147E-3</v>
      </c>
      <c r="G8" s="99">
        <f t="shared" si="3"/>
        <v>5.6041666666666653E-3</v>
      </c>
      <c r="H8" s="99">
        <f t="shared" si="4"/>
        <v>6.7129629629630524E-5</v>
      </c>
      <c r="I8" s="65">
        <f t="shared" si="5"/>
        <v>84.62</v>
      </c>
      <c r="K8" s="148"/>
      <c r="L8" s="45">
        <f t="shared" si="7"/>
        <v>32</v>
      </c>
      <c r="M8" s="142">
        <v>0.622</v>
      </c>
      <c r="N8" s="45">
        <f t="shared" si="6"/>
        <v>39</v>
      </c>
      <c r="P8" s="148">
        <v>30858</v>
      </c>
    </row>
    <row r="9" spans="1:16" ht="16.5" customHeight="1" x14ac:dyDescent="0.2">
      <c r="A9" s="45">
        <f t="shared" si="0"/>
        <v>8</v>
      </c>
      <c r="B9" s="45">
        <f t="shared" si="1"/>
        <v>34</v>
      </c>
      <c r="C9" s="44" t="s">
        <v>297</v>
      </c>
      <c r="D9" s="105">
        <v>5.1504629629629635E-3</v>
      </c>
      <c r="E9" s="105">
        <f t="shared" si="2"/>
        <v>5.2083333333333235E-4</v>
      </c>
      <c r="F9" s="99">
        <v>5.0879629629629634E-3</v>
      </c>
      <c r="G9" s="99">
        <f t="shared" si="3"/>
        <v>5.6087962962962958E-3</v>
      </c>
      <c r="H9" s="99">
        <f t="shared" si="4"/>
        <v>6.2500000000000056E-5</v>
      </c>
      <c r="I9" s="65">
        <f t="shared" si="5"/>
        <v>82.05</v>
      </c>
      <c r="K9" s="148"/>
      <c r="L9" s="45">
        <f t="shared" si="7"/>
        <v>47</v>
      </c>
      <c r="M9" s="142">
        <v>0.71899999999999997</v>
      </c>
      <c r="N9" s="45">
        <f t="shared" si="6"/>
        <v>31</v>
      </c>
      <c r="P9" s="148">
        <v>25449</v>
      </c>
    </row>
    <row r="10" spans="1:16" ht="16.5" customHeight="1" x14ac:dyDescent="0.2">
      <c r="A10" s="45">
        <f t="shared" si="0"/>
        <v>9</v>
      </c>
      <c r="B10" s="45">
        <f t="shared" si="1"/>
        <v>28</v>
      </c>
      <c r="C10" s="44" t="s">
        <v>294</v>
      </c>
      <c r="D10" s="105">
        <v>4.9768518518518521E-3</v>
      </c>
      <c r="E10" s="105">
        <f t="shared" si="2"/>
        <v>6.9444444444444371E-4</v>
      </c>
      <c r="F10" s="99">
        <v>4.9201388888888888E-3</v>
      </c>
      <c r="G10" s="99">
        <f t="shared" si="3"/>
        <v>5.6145833333333325E-3</v>
      </c>
      <c r="H10" s="99">
        <f t="shared" si="4"/>
        <v>5.671296296296327E-5</v>
      </c>
      <c r="I10" s="65">
        <f t="shared" si="5"/>
        <v>79.489999999999995</v>
      </c>
      <c r="K10" s="148"/>
      <c r="L10" s="45">
        <f t="shared" si="7"/>
        <v>56</v>
      </c>
      <c r="M10" s="142">
        <v>0.8</v>
      </c>
      <c r="N10" s="45">
        <f t="shared" si="6"/>
        <v>9</v>
      </c>
      <c r="P10" s="148">
        <v>22192</v>
      </c>
    </row>
    <row r="11" spans="1:16" ht="16.5" customHeight="1" x14ac:dyDescent="0.2">
      <c r="A11" s="45">
        <f t="shared" si="0"/>
        <v>10</v>
      </c>
      <c r="B11" s="45">
        <f t="shared" si="1"/>
        <v>1</v>
      </c>
      <c r="C11" s="44" t="s">
        <v>243</v>
      </c>
      <c r="D11" s="105">
        <v>4.1666666666666666E-3</v>
      </c>
      <c r="E11" s="105">
        <f t="shared" si="2"/>
        <v>1.5046296296296292E-3</v>
      </c>
      <c r="F11" s="99">
        <v>4.1273148148148146E-3</v>
      </c>
      <c r="G11" s="99">
        <f t="shared" si="3"/>
        <v>5.6319444444444438E-3</v>
      </c>
      <c r="H11" s="99">
        <f t="shared" si="4"/>
        <v>3.9351851851852047E-5</v>
      </c>
      <c r="I11" s="65">
        <f t="shared" si="5"/>
        <v>76.92</v>
      </c>
      <c r="K11" s="148"/>
      <c r="L11" s="45">
        <f t="shared" si="7"/>
        <v>45</v>
      </c>
      <c r="M11" s="142">
        <v>0.873</v>
      </c>
      <c r="N11" s="45">
        <f t="shared" si="6"/>
        <v>1</v>
      </c>
      <c r="P11" s="148">
        <v>26154</v>
      </c>
    </row>
    <row r="12" spans="1:16" ht="16.5" customHeight="1" x14ac:dyDescent="0.2">
      <c r="A12" s="45">
        <f t="shared" si="0"/>
        <v>11</v>
      </c>
      <c r="B12" s="45">
        <f t="shared" si="1"/>
        <v>11</v>
      </c>
      <c r="C12" s="44" t="s">
        <v>222</v>
      </c>
      <c r="D12" s="105">
        <v>4.6296296296296302E-3</v>
      </c>
      <c r="E12" s="105">
        <f t="shared" si="2"/>
        <v>1.0416666666666656E-3</v>
      </c>
      <c r="F12" s="99">
        <v>4.5914351851851854E-3</v>
      </c>
      <c r="G12" s="99">
        <f t="shared" si="3"/>
        <v>5.6331018518518509E-3</v>
      </c>
      <c r="H12" s="99">
        <f t="shared" si="4"/>
        <v>3.8194444444444864E-5</v>
      </c>
      <c r="I12" s="65">
        <f t="shared" si="5"/>
        <v>74.36</v>
      </c>
      <c r="K12" s="148"/>
      <c r="L12" s="45">
        <f t="shared" si="7"/>
        <v>42</v>
      </c>
      <c r="M12" s="142">
        <v>0.76700000000000002</v>
      </c>
      <c r="N12" s="45">
        <f t="shared" si="6"/>
        <v>18</v>
      </c>
      <c r="P12" s="148">
        <v>27344</v>
      </c>
    </row>
    <row r="13" spans="1:16" ht="16.5" customHeight="1" x14ac:dyDescent="0.2">
      <c r="A13" s="45">
        <f t="shared" si="0"/>
        <v>12</v>
      </c>
      <c r="B13" s="45">
        <f t="shared" si="1"/>
        <v>39</v>
      </c>
      <c r="C13" s="44" t="s">
        <v>272</v>
      </c>
      <c r="D13" s="105">
        <v>5.6712962962962958E-3</v>
      </c>
      <c r="E13" s="105">
        <f t="shared" si="2"/>
        <v>0</v>
      </c>
      <c r="F13" s="99">
        <v>5.6435185185185191E-3</v>
      </c>
      <c r="G13" s="99">
        <f t="shared" si="3"/>
        <v>5.6435185185185191E-3</v>
      </c>
      <c r="H13" s="99">
        <f t="shared" si="4"/>
        <v>2.7777777777776742E-5</v>
      </c>
      <c r="I13" s="65">
        <f t="shared" si="5"/>
        <v>71.790000000000006</v>
      </c>
      <c r="K13" s="148"/>
      <c r="L13" s="45">
        <f t="shared" si="7"/>
        <v>53</v>
      </c>
      <c r="M13" s="142">
        <v>0.68</v>
      </c>
      <c r="N13" s="45">
        <f t="shared" si="6"/>
        <v>36</v>
      </c>
      <c r="P13" s="148">
        <v>23372</v>
      </c>
    </row>
    <row r="14" spans="1:16" ht="16.5" customHeight="1" x14ac:dyDescent="0.2">
      <c r="A14" s="45">
        <f t="shared" si="0"/>
        <v>13</v>
      </c>
      <c r="B14" s="45">
        <f t="shared" si="1"/>
        <v>17</v>
      </c>
      <c r="C14" s="44" t="s">
        <v>257</v>
      </c>
      <c r="D14" s="105">
        <v>4.7106481481481478E-3</v>
      </c>
      <c r="E14" s="105">
        <f t="shared" si="2"/>
        <v>9.6064814814814797E-4</v>
      </c>
      <c r="F14" s="99">
        <v>4.6979166666666662E-3</v>
      </c>
      <c r="G14" s="99">
        <f t="shared" si="3"/>
        <v>5.6585648148148142E-3</v>
      </c>
      <c r="H14" s="99">
        <f t="shared" si="4"/>
        <v>1.2731481481481621E-5</v>
      </c>
      <c r="I14" s="65">
        <f t="shared" si="5"/>
        <v>69.23</v>
      </c>
      <c r="K14" s="148"/>
      <c r="L14" s="45">
        <f t="shared" si="7"/>
        <v>51</v>
      </c>
      <c r="M14" s="142">
        <v>0.80400000000000005</v>
      </c>
      <c r="N14" s="45">
        <f t="shared" si="6"/>
        <v>8</v>
      </c>
      <c r="P14" s="148">
        <v>24057</v>
      </c>
    </row>
    <row r="15" spans="1:16" ht="16.5" customHeight="1" x14ac:dyDescent="0.2">
      <c r="A15" s="45">
        <f t="shared" si="0"/>
        <v>14</v>
      </c>
      <c r="B15" s="45">
        <f t="shared" si="1"/>
        <v>8</v>
      </c>
      <c r="C15" s="44" t="s">
        <v>288</v>
      </c>
      <c r="D15" s="105">
        <v>4.5138888888888893E-3</v>
      </c>
      <c r="E15" s="105">
        <f t="shared" si="2"/>
        <v>1.1574074074074065E-3</v>
      </c>
      <c r="F15" s="99">
        <v>4.5023148148148149E-3</v>
      </c>
      <c r="G15" s="99">
        <f t="shared" si="3"/>
        <v>5.6597222222222214E-3</v>
      </c>
      <c r="H15" s="99">
        <f t="shared" si="4"/>
        <v>1.1574074074074438E-5</v>
      </c>
      <c r="I15" s="65">
        <f t="shared" si="5"/>
        <v>66.67</v>
      </c>
      <c r="K15" s="148"/>
      <c r="L15" s="45">
        <f t="shared" si="7"/>
        <v>38</v>
      </c>
      <c r="M15" s="142">
        <v>0.75900000000000001</v>
      </c>
      <c r="N15" s="45">
        <f t="shared" si="6"/>
        <v>21</v>
      </c>
      <c r="P15" s="148">
        <v>28953</v>
      </c>
    </row>
    <row r="16" spans="1:16" ht="16.5" customHeight="1" x14ac:dyDescent="0.2">
      <c r="A16" s="45">
        <f t="shared" si="0"/>
        <v>14</v>
      </c>
      <c r="B16" s="45">
        <f t="shared" si="1"/>
        <v>19</v>
      </c>
      <c r="C16" s="44" t="s">
        <v>266</v>
      </c>
      <c r="D16" s="105">
        <v>4.7453703703703703E-3</v>
      </c>
      <c r="E16" s="105">
        <f t="shared" si="2"/>
        <v>9.2592592592592553E-4</v>
      </c>
      <c r="F16" s="99">
        <v>4.7337962962962958E-3</v>
      </c>
      <c r="G16" s="99">
        <f t="shared" si="3"/>
        <v>5.6597222222222214E-3</v>
      </c>
      <c r="H16" s="99">
        <f t="shared" si="4"/>
        <v>1.1574074074074438E-5</v>
      </c>
      <c r="I16" s="65">
        <f t="shared" si="5"/>
        <v>66.67</v>
      </c>
      <c r="K16" s="148"/>
      <c r="L16" s="45">
        <f t="shared" si="7"/>
        <v>46</v>
      </c>
      <c r="M16" s="142">
        <v>0.76700000000000002</v>
      </c>
      <c r="N16" s="45">
        <f t="shared" si="6"/>
        <v>18</v>
      </c>
      <c r="P16" s="148">
        <v>25831</v>
      </c>
    </row>
    <row r="17" spans="1:16" ht="16.5" customHeight="1" x14ac:dyDescent="0.2">
      <c r="A17" s="45">
        <f t="shared" si="0"/>
        <v>16</v>
      </c>
      <c r="B17" s="45">
        <f t="shared" si="1"/>
        <v>22</v>
      </c>
      <c r="C17" s="44" t="s">
        <v>262</v>
      </c>
      <c r="D17" s="105">
        <v>4.8032407407407407E-3</v>
      </c>
      <c r="E17" s="105">
        <f t="shared" si="2"/>
        <v>8.6805555555555507E-4</v>
      </c>
      <c r="F17" s="99">
        <v>4.7939814814814815E-3</v>
      </c>
      <c r="G17" s="99">
        <f t="shared" si="3"/>
        <v>5.6620370370370366E-3</v>
      </c>
      <c r="H17" s="99">
        <f t="shared" si="4"/>
        <v>9.2592592592592032E-6</v>
      </c>
      <c r="I17" s="65">
        <f t="shared" si="5"/>
        <v>61.54</v>
      </c>
      <c r="K17" s="148"/>
      <c r="L17" s="45">
        <f t="shared" si="7"/>
        <v>41</v>
      </c>
      <c r="M17" s="142">
        <v>0.72899999999999998</v>
      </c>
      <c r="N17" s="45">
        <f t="shared" si="6"/>
        <v>28</v>
      </c>
      <c r="P17" s="148">
        <v>27654</v>
      </c>
    </row>
    <row r="18" spans="1:16" ht="16.5" customHeight="1" x14ac:dyDescent="0.2">
      <c r="A18" s="45">
        <f t="shared" si="0"/>
        <v>17</v>
      </c>
      <c r="B18" s="45">
        <f t="shared" si="1"/>
        <v>24</v>
      </c>
      <c r="C18" s="44" t="s">
        <v>326</v>
      </c>
      <c r="D18" s="105">
        <v>4.8263888888888887E-3</v>
      </c>
      <c r="E18" s="105">
        <f t="shared" si="2"/>
        <v>8.4490740740740707E-4</v>
      </c>
      <c r="F18" s="99">
        <v>4.820601851851852E-3</v>
      </c>
      <c r="G18" s="99">
        <f t="shared" si="3"/>
        <v>5.665509259259259E-3</v>
      </c>
      <c r="H18" s="99">
        <f t="shared" si="4"/>
        <v>5.7870370370367852E-6</v>
      </c>
      <c r="I18" s="65">
        <f t="shared" si="5"/>
        <v>58.97</v>
      </c>
      <c r="K18" s="148"/>
      <c r="L18" s="45">
        <f t="shared" si="7"/>
        <v>51</v>
      </c>
      <c r="M18" s="142">
        <v>0.78400000000000003</v>
      </c>
      <c r="N18" s="45">
        <f t="shared" si="6"/>
        <v>13</v>
      </c>
      <c r="P18" s="148">
        <v>24152</v>
      </c>
    </row>
    <row r="19" spans="1:16" ht="16.5" customHeight="1" x14ac:dyDescent="0.2">
      <c r="A19" s="45">
        <f t="shared" si="0"/>
        <v>18</v>
      </c>
      <c r="B19" s="45">
        <f t="shared" si="1"/>
        <v>7</v>
      </c>
      <c r="C19" s="44" t="s">
        <v>211</v>
      </c>
      <c r="D19" s="105">
        <v>4.4560185185185189E-3</v>
      </c>
      <c r="E19" s="105">
        <f t="shared" si="2"/>
        <v>1.2152777777777769E-3</v>
      </c>
      <c r="F19" s="99">
        <v>4.4560185185185189E-3</v>
      </c>
      <c r="G19" s="99">
        <f t="shared" si="3"/>
        <v>5.6712962962962958E-3</v>
      </c>
      <c r="H19" s="99">
        <f t="shared" si="4"/>
        <v>0</v>
      </c>
      <c r="I19" s="65">
        <f t="shared" si="5"/>
        <v>56.41</v>
      </c>
      <c r="K19" s="148"/>
      <c r="L19" s="45">
        <f t="shared" si="7"/>
        <v>40</v>
      </c>
      <c r="M19" s="142">
        <v>0.77800000000000002</v>
      </c>
      <c r="N19" s="45">
        <f t="shared" si="6"/>
        <v>14</v>
      </c>
      <c r="P19" s="148">
        <v>28051</v>
      </c>
    </row>
    <row r="20" spans="1:16" ht="16.5" customHeight="1" x14ac:dyDescent="0.2">
      <c r="A20" s="45">
        <f t="shared" si="0"/>
        <v>19</v>
      </c>
      <c r="B20" s="45">
        <f t="shared" si="1"/>
        <v>32</v>
      </c>
      <c r="C20" s="44" t="s">
        <v>267</v>
      </c>
      <c r="D20" s="105">
        <v>5.0000000000000001E-3</v>
      </c>
      <c r="E20" s="105">
        <f t="shared" si="2"/>
        <v>6.712962962962957E-4</v>
      </c>
      <c r="F20" s="99">
        <v>5.0057870370370369E-3</v>
      </c>
      <c r="G20" s="99">
        <f t="shared" si="3"/>
        <v>5.6770833333333326E-3</v>
      </c>
      <c r="H20" s="99">
        <f t="shared" si="4"/>
        <v>5.7870370370367852E-6</v>
      </c>
      <c r="I20" s="65">
        <f t="shared" si="5"/>
        <v>53.85</v>
      </c>
      <c r="K20" s="148"/>
      <c r="L20" s="45">
        <f t="shared" si="7"/>
        <v>42</v>
      </c>
      <c r="M20" s="142">
        <v>0.70299999999999996</v>
      </c>
      <c r="N20" s="45">
        <f t="shared" si="6"/>
        <v>33</v>
      </c>
      <c r="P20" s="148">
        <v>27347</v>
      </c>
    </row>
    <row r="21" spans="1:16" ht="16.5" customHeight="1" x14ac:dyDescent="0.2">
      <c r="A21" s="45">
        <f t="shared" si="0"/>
        <v>20</v>
      </c>
      <c r="B21" s="45">
        <f t="shared" si="1"/>
        <v>23</v>
      </c>
      <c r="C21" s="44" t="s">
        <v>261</v>
      </c>
      <c r="D21" s="105">
        <v>4.8032407407407407E-3</v>
      </c>
      <c r="E21" s="105">
        <f t="shared" si="2"/>
        <v>8.6805555555555507E-4</v>
      </c>
      <c r="F21" s="99">
        <v>4.8101851851851856E-3</v>
      </c>
      <c r="G21" s="99">
        <f t="shared" si="3"/>
        <v>5.6782407407407406E-3</v>
      </c>
      <c r="H21" s="99">
        <f t="shared" si="4"/>
        <v>6.9444444444448361E-6</v>
      </c>
      <c r="I21" s="65">
        <f t="shared" si="5"/>
        <v>51.28</v>
      </c>
      <c r="K21" s="148"/>
      <c r="L21" s="45">
        <f t="shared" si="7"/>
        <v>46</v>
      </c>
      <c r="M21" s="142">
        <v>0.755</v>
      </c>
      <c r="N21" s="45">
        <f t="shared" si="6"/>
        <v>23</v>
      </c>
      <c r="P21" s="148">
        <v>25984</v>
      </c>
    </row>
    <row r="22" spans="1:16" ht="16.5" customHeight="1" x14ac:dyDescent="0.2">
      <c r="A22" s="45">
        <f t="shared" si="0"/>
        <v>21</v>
      </c>
      <c r="B22" s="45">
        <f t="shared" si="1"/>
        <v>15</v>
      </c>
      <c r="C22" s="44" t="s">
        <v>258</v>
      </c>
      <c r="D22" s="105">
        <v>4.6296296296296302E-3</v>
      </c>
      <c r="E22" s="105">
        <f t="shared" si="2"/>
        <v>1.0416666666666656E-3</v>
      </c>
      <c r="F22" s="99">
        <v>4.6493055555555558E-3</v>
      </c>
      <c r="G22" s="99">
        <f t="shared" si="3"/>
        <v>5.6909722222222214E-3</v>
      </c>
      <c r="H22" s="99">
        <f t="shared" si="4"/>
        <v>1.967592592592559E-5</v>
      </c>
      <c r="I22" s="65">
        <f t="shared" si="5"/>
        <v>48.72</v>
      </c>
      <c r="K22" s="148"/>
      <c r="L22" s="45">
        <f t="shared" si="7"/>
        <v>59</v>
      </c>
      <c r="M22" s="142">
        <v>0.86899999999999999</v>
      </c>
      <c r="N22" s="45">
        <f t="shared" si="6"/>
        <v>2</v>
      </c>
      <c r="P22" s="148">
        <v>20975</v>
      </c>
    </row>
    <row r="23" spans="1:16" ht="16.5" customHeight="1" x14ac:dyDescent="0.2">
      <c r="A23" s="45">
        <f t="shared" si="0"/>
        <v>22</v>
      </c>
      <c r="B23" s="45">
        <f t="shared" si="1"/>
        <v>18</v>
      </c>
      <c r="C23" s="44" t="s">
        <v>226</v>
      </c>
      <c r="D23" s="105">
        <v>4.6874999999999998E-3</v>
      </c>
      <c r="E23" s="105">
        <f t="shared" si="2"/>
        <v>9.8379629629629598E-4</v>
      </c>
      <c r="F23" s="99">
        <v>4.7094907407407407E-3</v>
      </c>
      <c r="G23" s="99">
        <f t="shared" si="3"/>
        <v>5.6932870370370366E-3</v>
      </c>
      <c r="H23" s="99">
        <f t="shared" si="4"/>
        <v>2.1990740740740825E-5</v>
      </c>
      <c r="I23" s="65">
        <f t="shared" si="5"/>
        <v>46.15</v>
      </c>
      <c r="K23" s="148"/>
      <c r="L23" s="45">
        <f t="shared" si="7"/>
        <v>47</v>
      </c>
      <c r="M23" s="142">
        <v>0.77700000000000002</v>
      </c>
      <c r="N23" s="45">
        <f t="shared" si="6"/>
        <v>15</v>
      </c>
      <c r="P23" s="148">
        <v>25581</v>
      </c>
    </row>
    <row r="24" spans="1:16" ht="16.5" customHeight="1" x14ac:dyDescent="0.2">
      <c r="A24" s="45">
        <f t="shared" si="0"/>
        <v>23</v>
      </c>
      <c r="B24" s="45">
        <f t="shared" si="1"/>
        <v>3</v>
      </c>
      <c r="C24" s="44" t="s">
        <v>214</v>
      </c>
      <c r="D24" s="105">
        <v>4.340277777777778E-3</v>
      </c>
      <c r="E24" s="105">
        <f t="shared" si="2"/>
        <v>1.3310185185185178E-3</v>
      </c>
      <c r="F24" s="99">
        <v>4.3761574074074076E-3</v>
      </c>
      <c r="G24" s="99">
        <f t="shared" si="3"/>
        <v>5.7071759259259254E-3</v>
      </c>
      <c r="H24" s="99">
        <f t="shared" si="4"/>
        <v>3.5879629629629629E-5</v>
      </c>
      <c r="I24" s="65">
        <f t="shared" si="5"/>
        <v>43.59</v>
      </c>
      <c r="K24" s="148"/>
      <c r="L24" s="45">
        <f t="shared" si="7"/>
        <v>47</v>
      </c>
      <c r="M24" s="142">
        <v>0.83599999999999997</v>
      </c>
      <c r="N24" s="45">
        <f t="shared" si="6"/>
        <v>5</v>
      </c>
      <c r="P24" s="148">
        <v>25675</v>
      </c>
    </row>
    <row r="25" spans="1:16" ht="16.5" customHeight="1" x14ac:dyDescent="0.2">
      <c r="A25" s="45">
        <f t="shared" si="0"/>
        <v>23</v>
      </c>
      <c r="B25" s="45">
        <f t="shared" si="1"/>
        <v>21</v>
      </c>
      <c r="C25" s="44" t="s">
        <v>213</v>
      </c>
      <c r="D25" s="105">
        <v>4.7453703703703703E-3</v>
      </c>
      <c r="E25" s="105">
        <f t="shared" si="2"/>
        <v>9.2592592592592553E-4</v>
      </c>
      <c r="F25" s="99">
        <v>4.7812499999999999E-3</v>
      </c>
      <c r="G25" s="99">
        <f t="shared" si="3"/>
        <v>5.7071759259259254E-3</v>
      </c>
      <c r="H25" s="99">
        <f t="shared" si="4"/>
        <v>3.5879629629629629E-5</v>
      </c>
      <c r="I25" s="65">
        <f t="shared" si="5"/>
        <v>43.59</v>
      </c>
      <c r="K25" s="148"/>
      <c r="L25" s="45">
        <f t="shared" si="7"/>
        <v>43</v>
      </c>
      <c r="M25" s="142">
        <v>0.74199999999999999</v>
      </c>
      <c r="N25" s="45">
        <f t="shared" si="6"/>
        <v>27</v>
      </c>
      <c r="P25" s="148">
        <v>26892</v>
      </c>
    </row>
    <row r="26" spans="1:16" ht="16.5" customHeight="1" x14ac:dyDescent="0.2">
      <c r="A26" s="45">
        <f t="shared" si="0"/>
        <v>25</v>
      </c>
      <c r="B26" s="45">
        <f t="shared" si="1"/>
        <v>16</v>
      </c>
      <c r="C26" s="44" t="s">
        <v>259</v>
      </c>
      <c r="D26" s="105">
        <v>4.6296296296296302E-3</v>
      </c>
      <c r="E26" s="105">
        <f t="shared" si="2"/>
        <v>1.0416666666666656E-3</v>
      </c>
      <c r="F26" s="99">
        <v>4.6678240740740742E-3</v>
      </c>
      <c r="G26" s="99">
        <f t="shared" si="3"/>
        <v>5.7094907407407398E-3</v>
      </c>
      <c r="H26" s="99">
        <f t="shared" si="4"/>
        <v>3.8194444444443997E-5</v>
      </c>
      <c r="I26" s="65">
        <f t="shared" si="5"/>
        <v>38.46</v>
      </c>
      <c r="K26" s="148"/>
      <c r="L26" s="45">
        <f t="shared" si="7"/>
        <v>42</v>
      </c>
      <c r="M26" s="142">
        <v>0.754</v>
      </c>
      <c r="N26" s="45">
        <f t="shared" si="6"/>
        <v>24</v>
      </c>
      <c r="P26" s="148">
        <v>27521</v>
      </c>
    </row>
    <row r="27" spans="1:16" ht="16.5" customHeight="1" x14ac:dyDescent="0.2">
      <c r="A27" s="45">
        <f t="shared" si="0"/>
        <v>26</v>
      </c>
      <c r="B27" s="45">
        <f t="shared" si="1"/>
        <v>4</v>
      </c>
      <c r="C27" s="44" t="s">
        <v>224</v>
      </c>
      <c r="D27" s="105">
        <v>4.363425925925926E-3</v>
      </c>
      <c r="E27" s="105">
        <f t="shared" si="2"/>
        <v>1.3078703703703698E-3</v>
      </c>
      <c r="F27" s="99">
        <v>4.4039351851851852E-3</v>
      </c>
      <c r="G27" s="99">
        <f t="shared" si="3"/>
        <v>5.711805555555555E-3</v>
      </c>
      <c r="H27" s="99">
        <f t="shared" si="4"/>
        <v>4.0509259259259231E-5</v>
      </c>
      <c r="I27" s="65">
        <f t="shared" si="5"/>
        <v>35.9</v>
      </c>
      <c r="K27" s="148"/>
      <c r="L27" s="45">
        <f t="shared" si="7"/>
        <v>42</v>
      </c>
      <c r="M27" s="142">
        <v>0.79900000000000004</v>
      </c>
      <c r="N27" s="45">
        <f t="shared" si="6"/>
        <v>10</v>
      </c>
      <c r="P27" s="148">
        <v>27296</v>
      </c>
    </row>
    <row r="28" spans="1:16" ht="16.5" customHeight="1" x14ac:dyDescent="0.2">
      <c r="A28" s="45">
        <f t="shared" si="0"/>
        <v>27</v>
      </c>
      <c r="B28" s="45">
        <f t="shared" si="1"/>
        <v>35</v>
      </c>
      <c r="C28" s="44" t="s">
        <v>244</v>
      </c>
      <c r="D28" s="105">
        <v>5.1504629629629635E-3</v>
      </c>
      <c r="E28" s="105">
        <f t="shared" si="2"/>
        <v>5.2083333333333235E-4</v>
      </c>
      <c r="F28" s="99">
        <v>5.1979166666666667E-3</v>
      </c>
      <c r="G28" s="99">
        <f t="shared" si="3"/>
        <v>5.718749999999999E-3</v>
      </c>
      <c r="H28" s="99">
        <f t="shared" si="4"/>
        <v>4.74537037037032E-5</v>
      </c>
      <c r="I28" s="65">
        <f t="shared" si="5"/>
        <v>33.33</v>
      </c>
      <c r="K28" s="148"/>
      <c r="L28" s="45">
        <f t="shared" si="7"/>
        <v>38</v>
      </c>
      <c r="M28" s="142">
        <v>0.65700000000000003</v>
      </c>
      <c r="N28" s="45">
        <f t="shared" si="6"/>
        <v>38</v>
      </c>
      <c r="P28" s="148">
        <v>28643</v>
      </c>
    </row>
    <row r="29" spans="1:16" ht="16.5" customHeight="1" x14ac:dyDescent="0.2">
      <c r="A29" s="45">
        <f t="shared" si="0"/>
        <v>28</v>
      </c>
      <c r="B29" s="45">
        <f t="shared" si="1"/>
        <v>13</v>
      </c>
      <c r="C29" s="44" t="s">
        <v>334</v>
      </c>
      <c r="D29" s="105">
        <v>4.5717592592592589E-3</v>
      </c>
      <c r="E29" s="105">
        <f t="shared" si="2"/>
        <v>1.0995370370370369E-3</v>
      </c>
      <c r="F29" s="99">
        <v>4.6435185185185182E-3</v>
      </c>
      <c r="G29" s="99">
        <f t="shared" si="3"/>
        <v>5.7430555555555551E-3</v>
      </c>
      <c r="H29" s="99">
        <f t="shared" si="4"/>
        <v>7.1759259259259259E-5</v>
      </c>
      <c r="I29" s="65">
        <f t="shared" si="5"/>
        <v>30.77</v>
      </c>
      <c r="K29" s="148"/>
      <c r="L29" s="45">
        <f t="shared" si="7"/>
        <v>50</v>
      </c>
      <c r="M29" s="142">
        <v>0.80700000000000005</v>
      </c>
      <c r="N29" s="45">
        <f t="shared" si="6"/>
        <v>7</v>
      </c>
      <c r="P29" s="148">
        <v>24589</v>
      </c>
    </row>
    <row r="30" spans="1:16" ht="16.5" customHeight="1" x14ac:dyDescent="0.2">
      <c r="A30" s="45">
        <f t="shared" si="0"/>
        <v>29</v>
      </c>
      <c r="B30" s="45">
        <f t="shared" si="1"/>
        <v>37</v>
      </c>
      <c r="C30" s="44" t="s">
        <v>332</v>
      </c>
      <c r="D30" s="105">
        <v>5.4398148148148149E-3</v>
      </c>
      <c r="E30" s="105">
        <f t="shared" si="2"/>
        <v>2.3148148148148095E-4</v>
      </c>
      <c r="F30" s="99">
        <v>5.5127314814814822E-3</v>
      </c>
      <c r="G30" s="99">
        <f t="shared" si="3"/>
        <v>5.7442129629629631E-3</v>
      </c>
      <c r="H30" s="99">
        <f t="shared" si="4"/>
        <v>7.291666666666731E-5</v>
      </c>
      <c r="I30" s="65">
        <f t="shared" si="5"/>
        <v>28.21</v>
      </c>
      <c r="K30" s="148"/>
      <c r="L30" s="45">
        <f t="shared" si="7"/>
        <v>32</v>
      </c>
      <c r="M30" s="142">
        <v>0.67800000000000005</v>
      </c>
      <c r="N30" s="45">
        <f t="shared" si="6"/>
        <v>37</v>
      </c>
      <c r="P30" s="148">
        <v>31157</v>
      </c>
    </row>
    <row r="31" spans="1:16" ht="16.5" customHeight="1" x14ac:dyDescent="0.2">
      <c r="A31" s="45">
        <f t="shared" si="0"/>
        <v>30</v>
      </c>
      <c r="B31" s="45">
        <f t="shared" si="1"/>
        <v>14</v>
      </c>
      <c r="C31" s="44" t="s">
        <v>208</v>
      </c>
      <c r="D31" s="105">
        <v>4.5717592592592589E-3</v>
      </c>
      <c r="E31" s="105">
        <f t="shared" si="2"/>
        <v>1.0995370370370369E-3</v>
      </c>
      <c r="F31" s="99">
        <v>4.6458333333333325E-3</v>
      </c>
      <c r="G31" s="99">
        <f t="shared" si="3"/>
        <v>5.7453703703703694E-3</v>
      </c>
      <c r="H31" s="99">
        <f t="shared" si="4"/>
        <v>7.4074074074073626E-5</v>
      </c>
      <c r="I31" s="65">
        <f t="shared" si="5"/>
        <v>25.64</v>
      </c>
      <c r="K31" s="148"/>
      <c r="L31" s="45">
        <f t="shared" si="7"/>
        <v>55</v>
      </c>
      <c r="M31" s="142">
        <v>0.84</v>
      </c>
      <c r="N31" s="45">
        <f t="shared" si="6"/>
        <v>4</v>
      </c>
      <c r="P31" s="148">
        <v>22747</v>
      </c>
    </row>
    <row r="32" spans="1:16" ht="16.5" customHeight="1" x14ac:dyDescent="0.2">
      <c r="A32" s="45">
        <f t="shared" si="0"/>
        <v>31</v>
      </c>
      <c r="B32" s="45">
        <f t="shared" si="1"/>
        <v>9</v>
      </c>
      <c r="C32" s="44" t="s">
        <v>221</v>
      </c>
      <c r="D32" s="105">
        <v>4.4560185185185189E-3</v>
      </c>
      <c r="E32" s="105">
        <f t="shared" si="2"/>
        <v>1.2152777777777769E-3</v>
      </c>
      <c r="F32" s="99">
        <v>4.5324074074074077E-3</v>
      </c>
      <c r="G32" s="99">
        <f t="shared" si="3"/>
        <v>5.7476851851851847E-3</v>
      </c>
      <c r="H32" s="99">
        <f t="shared" si="4"/>
        <v>7.638888888888886E-5</v>
      </c>
      <c r="I32" s="65">
        <f t="shared" si="5"/>
        <v>23.08</v>
      </c>
      <c r="K32" s="148"/>
      <c r="L32" s="45">
        <f t="shared" si="7"/>
        <v>44</v>
      </c>
      <c r="M32" s="142">
        <v>0.78900000000000003</v>
      </c>
      <c r="N32" s="45">
        <f t="shared" si="6"/>
        <v>11</v>
      </c>
      <c r="P32" s="148">
        <v>26458</v>
      </c>
    </row>
    <row r="33" spans="1:20" ht="16.5" customHeight="1" x14ac:dyDescent="0.2">
      <c r="A33" s="45">
        <f t="shared" si="0"/>
        <v>32</v>
      </c>
      <c r="B33" s="45">
        <f t="shared" si="1"/>
        <v>2</v>
      </c>
      <c r="C33" s="44" t="s">
        <v>251</v>
      </c>
      <c r="D33" s="105">
        <v>4.0509259259259257E-3</v>
      </c>
      <c r="E33" s="105">
        <f t="shared" si="2"/>
        <v>1.6203703703703701E-3</v>
      </c>
      <c r="F33" s="99">
        <v>4.1377314814814809E-3</v>
      </c>
      <c r="G33" s="99">
        <f t="shared" si="3"/>
        <v>5.7581018518518511E-3</v>
      </c>
      <c r="H33" s="99">
        <f t="shared" si="4"/>
        <v>8.6805555555555247E-5</v>
      </c>
      <c r="I33" s="65">
        <f t="shared" si="5"/>
        <v>20.51</v>
      </c>
      <c r="K33" s="148"/>
      <c r="L33" s="45">
        <f t="shared" si="7"/>
        <v>37</v>
      </c>
      <c r="M33" s="142">
        <v>0.82</v>
      </c>
      <c r="N33" s="45">
        <f t="shared" si="6"/>
        <v>6</v>
      </c>
      <c r="P33" s="148">
        <v>29009</v>
      </c>
      <c r="T33" s="91"/>
    </row>
    <row r="34" spans="1:20" ht="16.5" customHeight="1" x14ac:dyDescent="0.2">
      <c r="A34" s="45">
        <f t="shared" si="0"/>
        <v>33</v>
      </c>
      <c r="B34" s="45">
        <f t="shared" si="1"/>
        <v>5</v>
      </c>
      <c r="C34" s="44" t="s">
        <v>252</v>
      </c>
      <c r="D34" s="105">
        <v>4.340277777777778E-3</v>
      </c>
      <c r="E34" s="105">
        <f t="shared" si="2"/>
        <v>1.3310185185185178E-3</v>
      </c>
      <c r="F34" s="99">
        <v>4.4328703703703709E-3</v>
      </c>
      <c r="G34" s="99">
        <f t="shared" si="3"/>
        <v>5.7638888888888887E-3</v>
      </c>
      <c r="H34" s="99">
        <f t="shared" si="4"/>
        <v>9.25925925925929E-5</v>
      </c>
      <c r="I34" s="65">
        <f t="shared" si="5"/>
        <v>17.95</v>
      </c>
      <c r="K34" s="148"/>
      <c r="L34" s="45">
        <f t="shared" si="7"/>
        <v>38</v>
      </c>
      <c r="M34" s="142">
        <v>0.77100000000000002</v>
      </c>
      <c r="N34" s="45">
        <f t="shared" si="6"/>
        <v>17</v>
      </c>
      <c r="P34" s="148">
        <v>28707</v>
      </c>
      <c r="T34" s="91"/>
    </row>
    <row r="35" spans="1:20" ht="16.5" customHeight="1" x14ac:dyDescent="0.2">
      <c r="A35" s="45">
        <f t="shared" si="0"/>
        <v>34</v>
      </c>
      <c r="B35" s="45">
        <f t="shared" si="1"/>
        <v>6</v>
      </c>
      <c r="C35" s="44" t="s">
        <v>246</v>
      </c>
      <c r="D35" s="105">
        <v>4.340277777777778E-3</v>
      </c>
      <c r="E35" s="105">
        <f t="shared" si="2"/>
        <v>1.3310185185185178E-3</v>
      </c>
      <c r="F35" s="99">
        <v>4.4502314814814812E-3</v>
      </c>
      <c r="G35" s="99">
        <f t="shared" si="3"/>
        <v>5.7812499999999991E-3</v>
      </c>
      <c r="H35" s="99">
        <f t="shared" si="4"/>
        <v>1.0995370370370326E-4</v>
      </c>
      <c r="I35" s="65">
        <f t="shared" si="5"/>
        <v>15.38</v>
      </c>
      <c r="K35" s="148"/>
      <c r="L35" s="45">
        <f t="shared" si="7"/>
        <v>35</v>
      </c>
      <c r="M35" s="142">
        <v>0.752</v>
      </c>
      <c r="N35" s="45">
        <f t="shared" si="6"/>
        <v>25</v>
      </c>
      <c r="P35" s="148">
        <v>29801</v>
      </c>
      <c r="T35" s="91"/>
    </row>
    <row r="36" spans="1:20" ht="16.5" customHeight="1" x14ac:dyDescent="0.2">
      <c r="A36" s="45">
        <f t="shared" si="0"/>
        <v>35</v>
      </c>
      <c r="B36" s="45">
        <f t="shared" si="1"/>
        <v>20</v>
      </c>
      <c r="C36" s="44" t="s">
        <v>207</v>
      </c>
      <c r="D36" s="105">
        <v>4.6296296296296302E-3</v>
      </c>
      <c r="E36" s="105">
        <f t="shared" si="2"/>
        <v>1.0416666666666656E-3</v>
      </c>
      <c r="F36" s="99">
        <v>4.7453703703703703E-3</v>
      </c>
      <c r="G36" s="99">
        <f t="shared" si="3"/>
        <v>5.7870370370370358E-3</v>
      </c>
      <c r="H36" s="99">
        <f t="shared" si="4"/>
        <v>1.1574074074074004E-4</v>
      </c>
      <c r="I36" s="65">
        <f t="shared" si="5"/>
        <v>12.82</v>
      </c>
      <c r="K36" s="148"/>
      <c r="L36" s="45">
        <f t="shared" si="7"/>
        <v>42</v>
      </c>
      <c r="M36" s="142">
        <v>0.84199999999999997</v>
      </c>
      <c r="N36" s="45">
        <f t="shared" si="6"/>
        <v>3</v>
      </c>
      <c r="P36" s="148">
        <v>27487</v>
      </c>
    </row>
    <row r="37" spans="1:20" ht="16.5" customHeight="1" x14ac:dyDescent="0.2">
      <c r="A37" s="45">
        <f t="shared" si="0"/>
        <v>36</v>
      </c>
      <c r="B37" s="45">
        <f t="shared" si="1"/>
        <v>38</v>
      </c>
      <c r="C37" s="44" t="s">
        <v>219</v>
      </c>
      <c r="D37" s="105">
        <v>5.4398148148148149E-3</v>
      </c>
      <c r="E37" s="105">
        <f t="shared" si="2"/>
        <v>2.3148148148148095E-4</v>
      </c>
      <c r="F37" s="99">
        <v>5.5937500000000006E-3</v>
      </c>
      <c r="G37" s="99">
        <f t="shared" si="3"/>
        <v>5.8252314814814816E-3</v>
      </c>
      <c r="H37" s="99">
        <f t="shared" si="4"/>
        <v>1.5393518518518577E-4</v>
      </c>
      <c r="I37" s="65">
        <f t="shared" si="5"/>
        <v>10.26</v>
      </c>
      <c r="K37" s="148"/>
      <c r="L37" s="45">
        <f t="shared" si="7"/>
        <v>46</v>
      </c>
      <c r="M37" s="142">
        <v>0.749</v>
      </c>
      <c r="N37" s="45">
        <f t="shared" si="6"/>
        <v>26</v>
      </c>
      <c r="P37" s="148">
        <v>26072</v>
      </c>
    </row>
    <row r="38" spans="1:20" ht="16.5" customHeight="1" x14ac:dyDescent="0.2">
      <c r="A38" s="45">
        <f t="shared" si="0"/>
        <v>37</v>
      </c>
      <c r="B38" s="45">
        <f t="shared" si="1"/>
        <v>29</v>
      </c>
      <c r="C38" s="44" t="s">
        <v>216</v>
      </c>
      <c r="D38" s="105">
        <v>4.8032407407407407E-3</v>
      </c>
      <c r="E38" s="105">
        <f t="shared" si="2"/>
        <v>8.6805555555555507E-4</v>
      </c>
      <c r="F38" s="99">
        <v>4.967592592592592E-3</v>
      </c>
      <c r="G38" s="99">
        <f t="shared" si="3"/>
        <v>5.8356481481481471E-3</v>
      </c>
      <c r="H38" s="99">
        <f t="shared" si="4"/>
        <v>1.6435185185185129E-4</v>
      </c>
      <c r="I38" s="65">
        <f t="shared" si="5"/>
        <v>7.69</v>
      </c>
      <c r="K38" s="148"/>
      <c r="L38" s="45">
        <f t="shared" si="7"/>
        <v>40</v>
      </c>
      <c r="M38" s="142">
        <v>0.78800000000000003</v>
      </c>
      <c r="N38" s="45">
        <f t="shared" si="6"/>
        <v>12</v>
      </c>
      <c r="P38" s="148">
        <v>28142</v>
      </c>
    </row>
    <row r="39" spans="1:20" ht="16.5" customHeight="1" x14ac:dyDescent="0.2">
      <c r="A39" s="45">
        <f t="shared" si="0"/>
        <v>38</v>
      </c>
      <c r="B39" s="45">
        <f t="shared" si="1"/>
        <v>27</v>
      </c>
      <c r="C39" s="44" t="s">
        <v>215</v>
      </c>
      <c r="D39" s="105">
        <v>4.7453703703703703E-3</v>
      </c>
      <c r="E39" s="105">
        <f t="shared" si="2"/>
        <v>9.2592592592592553E-4</v>
      </c>
      <c r="F39" s="99">
        <v>4.9108796296296296E-3</v>
      </c>
      <c r="G39" s="99">
        <f t="shared" si="3"/>
        <v>5.8368055555555552E-3</v>
      </c>
      <c r="H39" s="99">
        <f t="shared" si="4"/>
        <v>1.6550925925925934E-4</v>
      </c>
      <c r="I39" s="65">
        <f t="shared" si="5"/>
        <v>5.13</v>
      </c>
      <c r="K39" s="148"/>
      <c r="L39" s="45">
        <f t="shared" si="7"/>
        <v>44</v>
      </c>
      <c r="M39" s="142">
        <v>0.72799999999999998</v>
      </c>
      <c r="N39" s="45">
        <f t="shared" si="6"/>
        <v>29</v>
      </c>
      <c r="P39" s="148">
        <v>26469</v>
      </c>
    </row>
    <row r="40" spans="1:20" ht="16.5" customHeight="1" x14ac:dyDescent="0.2">
      <c r="A40" s="45">
        <f t="shared" si="0"/>
        <v>39</v>
      </c>
      <c r="B40" s="45">
        <f t="shared" si="1"/>
        <v>33</v>
      </c>
      <c r="C40" s="44" t="s">
        <v>210</v>
      </c>
      <c r="D40" s="105">
        <v>4.8032407407407407E-3</v>
      </c>
      <c r="E40" s="105">
        <f t="shared" si="2"/>
        <v>8.6805555555555507E-4</v>
      </c>
      <c r="F40" s="99">
        <v>5.0601851851851858E-3</v>
      </c>
      <c r="G40" s="99">
        <f t="shared" si="3"/>
        <v>5.9282407407407409E-3</v>
      </c>
      <c r="H40" s="99">
        <f t="shared" si="4"/>
        <v>2.5694444444444506E-4</v>
      </c>
      <c r="I40" s="65">
        <f t="shared" si="5"/>
        <v>2.56</v>
      </c>
      <c r="K40" s="148"/>
      <c r="L40" s="45">
        <f t="shared" si="7"/>
        <v>46</v>
      </c>
      <c r="M40" s="142">
        <v>0.71699999999999997</v>
      </c>
      <c r="N40" s="45">
        <f t="shared" si="6"/>
        <v>32</v>
      </c>
      <c r="P40" s="148">
        <v>25984</v>
      </c>
    </row>
    <row r="42" spans="1:20" x14ac:dyDescent="0.2">
      <c r="A42" s="45" t="s">
        <v>27</v>
      </c>
      <c r="B42" s="66">
        <v>39</v>
      </c>
    </row>
    <row r="44" spans="1:20" ht="17.25" customHeight="1" x14ac:dyDescent="0.2">
      <c r="A44" s="45" t="s">
        <v>16</v>
      </c>
      <c r="B44" s="45">
        <v>1</v>
      </c>
      <c r="C44" s="44" t="s">
        <v>250</v>
      </c>
      <c r="I44" s="45">
        <f>ROUND(100-((100/$B$42)*(ROUNDUP($B$42*0.4,0)-1)),2)</f>
        <v>61.54</v>
      </c>
    </row>
    <row r="45" spans="1:20" ht="17.25" customHeight="1" x14ac:dyDescent="0.2">
      <c r="B45" s="45">
        <v>2</v>
      </c>
      <c r="C45" s="44" t="s">
        <v>223</v>
      </c>
      <c r="D45" s="13"/>
      <c r="I45" s="45">
        <f>ROUND(100-((100/$B$42)*(ROUNDUP($B$42*0.4,0)-1)),2)</f>
        <v>61.54</v>
      </c>
    </row>
    <row r="46" spans="1:20" ht="17.25" customHeight="1" x14ac:dyDescent="0.2">
      <c r="B46" s="45">
        <v>3</v>
      </c>
      <c r="C46" s="44"/>
      <c r="I46" s="45"/>
    </row>
    <row r="47" spans="1:20" ht="17.25" customHeight="1" x14ac:dyDescent="0.2"/>
    <row r="48" spans="1:20" ht="17.25" customHeight="1" x14ac:dyDescent="0.2">
      <c r="H48" s="71" t="s">
        <v>30</v>
      </c>
      <c r="I48" s="65">
        <f>SUM(I2:I46)</f>
        <v>2128.2100000000005</v>
      </c>
    </row>
    <row r="49" spans="9:9" x14ac:dyDescent="0.2">
      <c r="I49" s="106"/>
    </row>
  </sheetData>
  <sheetProtection algorithmName="SHA-512" hashValue="u3rwayNelTEIJxqFd7IRotKq4JG4onLycKWeQMkQtakt+BHiYTWzrfr9e0EVYmy2SCg0qn3J0GdVv9Z/WhVI6Q==" saltValue="dsquo7tmFAi0TecfcXN/VQ==" spinCount="100000" sheet="1" objects="1" scenarios="1"/>
  <sortState xmlns:xlrd2="http://schemas.microsoft.com/office/spreadsheetml/2017/richdata2" ref="A2:I40">
    <sortCondition ref="A2:A40"/>
  </sortState>
  <conditionalFormatting sqref="H2:H40">
    <cfRule type="expression" dxfId="0" priority="3">
      <formula>IF(D2&gt;=F2,TRUE,FALSE)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Q33"/>
  <sheetViews>
    <sheetView zoomScale="85" zoomScaleNormal="85" workbookViewId="0"/>
  </sheetViews>
  <sheetFormatPr defaultRowHeight="12.75" x14ac:dyDescent="0.2"/>
  <cols>
    <col min="4" max="4" width="18.42578125" customWidth="1"/>
    <col min="5" max="5" width="19.42578125" customWidth="1"/>
    <col min="6" max="6" width="9" customWidth="1"/>
    <col min="8" max="8" width="9" customWidth="1"/>
    <col min="13" max="13" width="16.5703125" bestFit="1" customWidth="1"/>
    <col min="14" max="14" width="19.140625" bestFit="1" customWidth="1"/>
    <col min="15" max="15" width="19.5703125" bestFit="1" customWidth="1"/>
    <col min="16" max="16" width="16" bestFit="1" customWidth="1"/>
    <col min="17" max="17" width="8.140625" bestFit="1" customWidth="1"/>
  </cols>
  <sheetData>
    <row r="1" spans="1:17" ht="28.5" customHeight="1" x14ac:dyDescent="0.2">
      <c r="A1" s="8" t="s">
        <v>2</v>
      </c>
      <c r="B1" s="8" t="s">
        <v>11</v>
      </c>
      <c r="C1" s="8" t="s">
        <v>143</v>
      </c>
      <c r="D1" s="8" t="s">
        <v>29</v>
      </c>
      <c r="E1" s="62" t="s">
        <v>8</v>
      </c>
      <c r="F1" s="62" t="s">
        <v>144</v>
      </c>
      <c r="G1" s="62" t="s">
        <v>10</v>
      </c>
      <c r="H1" s="110" t="s">
        <v>7</v>
      </c>
      <c r="I1" s="8" t="s">
        <v>146</v>
      </c>
    </row>
    <row r="2" spans="1:17" ht="18" customHeight="1" x14ac:dyDescent="0.2">
      <c r="A2" s="111">
        <v>1</v>
      </c>
      <c r="B2" s="111">
        <v>1</v>
      </c>
      <c r="C2" s="111">
        <v>4</v>
      </c>
      <c r="D2" s="112" t="s">
        <v>339</v>
      </c>
      <c r="E2" s="112" t="s">
        <v>222</v>
      </c>
      <c r="F2" s="113">
        <v>4.7337962962962958E-3</v>
      </c>
      <c r="G2" s="114">
        <f t="shared" ref="G2:G25" si="0">ROUND(100-((100/(2*$B$27))*(A2-1)),2)</f>
        <v>100</v>
      </c>
      <c r="H2" s="111">
        <f t="shared" ref="H2:H25" si="1">RANK(F2,$F$2:$F$25,1)</f>
        <v>6</v>
      </c>
      <c r="I2" s="187">
        <f>SUM(F2:F5)</f>
        <v>1.9652777777777776E-2</v>
      </c>
      <c r="J2" s="13"/>
      <c r="M2" s="13"/>
      <c r="N2" s="13"/>
    </row>
    <row r="3" spans="1:17" ht="18" customHeight="1" x14ac:dyDescent="0.2">
      <c r="A3" s="115">
        <v>1</v>
      </c>
      <c r="B3" s="115">
        <v>2</v>
      </c>
      <c r="C3" s="115">
        <v>1</v>
      </c>
      <c r="D3" s="116" t="s">
        <v>339</v>
      </c>
      <c r="E3" s="116" t="s">
        <v>264</v>
      </c>
      <c r="F3" s="117">
        <v>4.7800925925925919E-3</v>
      </c>
      <c r="G3" s="118">
        <f t="shared" si="0"/>
        <v>100</v>
      </c>
      <c r="H3" s="115">
        <f t="shared" si="1"/>
        <v>7</v>
      </c>
      <c r="I3" s="187"/>
      <c r="M3" s="132"/>
      <c r="N3" s="108"/>
      <c r="O3" s="132"/>
      <c r="P3" s="132"/>
      <c r="Q3" s="149"/>
    </row>
    <row r="4" spans="1:17" ht="18" customHeight="1" x14ac:dyDescent="0.2">
      <c r="A4" s="115">
        <v>1</v>
      </c>
      <c r="B4" s="115">
        <v>3</v>
      </c>
      <c r="C4" s="115">
        <v>2</v>
      </c>
      <c r="D4" s="116" t="s">
        <v>339</v>
      </c>
      <c r="E4" s="116" t="s">
        <v>210</v>
      </c>
      <c r="F4" s="117">
        <v>5.3587962962962964E-3</v>
      </c>
      <c r="G4" s="118">
        <f t="shared" si="0"/>
        <v>100</v>
      </c>
      <c r="H4" s="115">
        <f t="shared" si="1"/>
        <v>19</v>
      </c>
      <c r="I4" s="187"/>
      <c r="N4" s="108"/>
    </row>
    <row r="5" spans="1:17" ht="18" customHeight="1" x14ac:dyDescent="0.2">
      <c r="A5" s="119">
        <v>1</v>
      </c>
      <c r="B5" s="119">
        <v>4</v>
      </c>
      <c r="C5" s="119">
        <v>3</v>
      </c>
      <c r="D5" s="120" t="s">
        <v>339</v>
      </c>
      <c r="E5" s="120" t="s">
        <v>268</v>
      </c>
      <c r="F5" s="121">
        <v>4.7800925925925919E-3</v>
      </c>
      <c r="G5" s="122">
        <f t="shared" si="0"/>
        <v>100</v>
      </c>
      <c r="H5" s="119">
        <f t="shared" si="1"/>
        <v>7</v>
      </c>
      <c r="I5" s="187"/>
      <c r="M5" s="132"/>
      <c r="N5" s="108"/>
      <c r="O5" s="132"/>
      <c r="P5" s="132"/>
      <c r="Q5" s="149"/>
    </row>
    <row r="6" spans="1:17" ht="18" customHeight="1" x14ac:dyDescent="0.2">
      <c r="A6" s="111">
        <v>2</v>
      </c>
      <c r="B6" s="111">
        <v>1</v>
      </c>
      <c r="C6" s="111">
        <v>4</v>
      </c>
      <c r="D6" s="112" t="s">
        <v>340</v>
      </c>
      <c r="E6" s="112" t="s">
        <v>228</v>
      </c>
      <c r="F6" s="113">
        <v>4.4560185185185189E-3</v>
      </c>
      <c r="G6" s="114">
        <f t="shared" si="0"/>
        <v>91.67</v>
      </c>
      <c r="H6" s="111">
        <f t="shared" si="1"/>
        <v>1</v>
      </c>
      <c r="I6" s="187">
        <f>SUM(F6:F9)</f>
        <v>1.9791666666666666E-2</v>
      </c>
      <c r="M6" s="13"/>
      <c r="N6" s="108"/>
    </row>
    <row r="7" spans="1:17" ht="18" customHeight="1" x14ac:dyDescent="0.2">
      <c r="A7" s="115">
        <v>2</v>
      </c>
      <c r="B7" s="115">
        <v>2</v>
      </c>
      <c r="C7" s="115">
        <v>1</v>
      </c>
      <c r="D7" s="116" t="s">
        <v>340</v>
      </c>
      <c r="E7" s="116" t="s">
        <v>255</v>
      </c>
      <c r="F7" s="117">
        <v>4.8263888888888887E-3</v>
      </c>
      <c r="G7" s="118">
        <f t="shared" si="0"/>
        <v>91.67</v>
      </c>
      <c r="H7" s="115">
        <f t="shared" si="1"/>
        <v>10</v>
      </c>
      <c r="I7" s="187"/>
      <c r="M7" s="150"/>
      <c r="N7" s="108"/>
      <c r="O7" s="132"/>
      <c r="P7" s="132"/>
      <c r="Q7" s="149"/>
    </row>
    <row r="8" spans="1:17" ht="18" customHeight="1" x14ac:dyDescent="0.2">
      <c r="A8" s="115">
        <v>2</v>
      </c>
      <c r="B8" s="115">
        <v>3</v>
      </c>
      <c r="C8" s="115">
        <v>3</v>
      </c>
      <c r="D8" s="116" t="s">
        <v>340</v>
      </c>
      <c r="E8" s="116" t="s">
        <v>353</v>
      </c>
      <c r="F8" s="117">
        <v>5.0925925925925921E-3</v>
      </c>
      <c r="G8" s="118">
        <f t="shared" si="0"/>
        <v>91.67</v>
      </c>
      <c r="H8" s="115">
        <f t="shared" si="1"/>
        <v>16</v>
      </c>
      <c r="I8" s="187"/>
      <c r="M8" s="13"/>
      <c r="N8" s="108"/>
    </row>
    <row r="9" spans="1:17" ht="18" customHeight="1" x14ac:dyDescent="0.2">
      <c r="A9" s="119">
        <v>2</v>
      </c>
      <c r="B9" s="119">
        <v>4</v>
      </c>
      <c r="C9" s="119">
        <v>2</v>
      </c>
      <c r="D9" s="120" t="s">
        <v>340</v>
      </c>
      <c r="E9" s="120" t="s">
        <v>354</v>
      </c>
      <c r="F9" s="121">
        <v>5.4166666666666669E-3</v>
      </c>
      <c r="G9" s="122">
        <f t="shared" si="0"/>
        <v>91.67</v>
      </c>
      <c r="H9" s="119">
        <f t="shared" si="1"/>
        <v>22</v>
      </c>
      <c r="I9" s="187"/>
      <c r="M9" s="150"/>
      <c r="N9" s="108"/>
      <c r="O9" s="132"/>
      <c r="P9" s="132"/>
      <c r="Q9" s="149"/>
    </row>
    <row r="10" spans="1:17" ht="18" customHeight="1" x14ac:dyDescent="0.2">
      <c r="A10" s="111">
        <v>3</v>
      </c>
      <c r="B10" s="111">
        <v>1</v>
      </c>
      <c r="C10" s="111">
        <v>4</v>
      </c>
      <c r="D10" s="112" t="s">
        <v>341</v>
      </c>
      <c r="E10" s="112" t="s">
        <v>224</v>
      </c>
      <c r="F10" s="113">
        <v>4.5601851851851853E-3</v>
      </c>
      <c r="G10" s="114">
        <f t="shared" si="0"/>
        <v>83.33</v>
      </c>
      <c r="H10" s="111">
        <f t="shared" si="1"/>
        <v>3</v>
      </c>
      <c r="I10" s="187">
        <f>SUM(F10:F13)</f>
        <v>1.9837962962962963E-2</v>
      </c>
      <c r="M10" s="13"/>
      <c r="N10" s="108"/>
    </row>
    <row r="11" spans="1:17" ht="18" customHeight="1" x14ac:dyDescent="0.2">
      <c r="A11" s="115">
        <v>3</v>
      </c>
      <c r="B11" s="115">
        <v>2</v>
      </c>
      <c r="C11" s="115">
        <v>1</v>
      </c>
      <c r="D11" s="116" t="s">
        <v>341</v>
      </c>
      <c r="E11" s="116" t="s">
        <v>263</v>
      </c>
      <c r="F11" s="117">
        <v>4.8032407407407407E-3</v>
      </c>
      <c r="G11" s="118">
        <f t="shared" si="0"/>
        <v>83.33</v>
      </c>
      <c r="H11" s="115">
        <f t="shared" si="1"/>
        <v>9</v>
      </c>
      <c r="I11" s="187"/>
      <c r="M11" s="150"/>
      <c r="N11" s="108"/>
      <c r="O11" s="132"/>
      <c r="P11" s="132"/>
      <c r="Q11" s="149"/>
    </row>
    <row r="12" spans="1:17" ht="18" customHeight="1" x14ac:dyDescent="0.2">
      <c r="A12" s="115">
        <v>3</v>
      </c>
      <c r="B12" s="115">
        <v>3</v>
      </c>
      <c r="C12" s="115">
        <v>3</v>
      </c>
      <c r="D12" s="116" t="s">
        <v>341</v>
      </c>
      <c r="E12" s="116" t="s">
        <v>205</v>
      </c>
      <c r="F12" s="117">
        <v>5.0578703703703706E-3</v>
      </c>
      <c r="G12" s="118">
        <f t="shared" si="0"/>
        <v>83.33</v>
      </c>
      <c r="H12" s="115">
        <f t="shared" si="1"/>
        <v>15</v>
      </c>
      <c r="I12" s="187"/>
      <c r="M12" s="13"/>
      <c r="N12" s="108"/>
    </row>
    <row r="13" spans="1:17" ht="18" customHeight="1" x14ac:dyDescent="0.2">
      <c r="A13" s="119">
        <v>3</v>
      </c>
      <c r="B13" s="119">
        <v>4</v>
      </c>
      <c r="C13" s="119">
        <v>2</v>
      </c>
      <c r="D13" s="120" t="s">
        <v>341</v>
      </c>
      <c r="E13" s="120" t="s">
        <v>244</v>
      </c>
      <c r="F13" s="121">
        <v>5.4166666666666669E-3</v>
      </c>
      <c r="G13" s="122">
        <f t="shared" si="0"/>
        <v>83.33</v>
      </c>
      <c r="H13" s="119">
        <f t="shared" si="1"/>
        <v>22</v>
      </c>
      <c r="I13" s="187"/>
      <c r="M13" s="150"/>
      <c r="N13" s="108"/>
      <c r="O13" s="132"/>
      <c r="P13" s="132"/>
      <c r="Q13" s="149"/>
    </row>
    <row r="14" spans="1:17" ht="18" customHeight="1" x14ac:dyDescent="0.2">
      <c r="A14" s="111">
        <v>4</v>
      </c>
      <c r="B14" s="111">
        <v>1</v>
      </c>
      <c r="C14" s="111">
        <v>4</v>
      </c>
      <c r="D14" s="112" t="s">
        <v>342</v>
      </c>
      <c r="E14" s="112" t="s">
        <v>250</v>
      </c>
      <c r="F14" s="113">
        <v>4.6874999999999998E-3</v>
      </c>
      <c r="G14" s="114">
        <f t="shared" si="0"/>
        <v>75</v>
      </c>
      <c r="H14" s="111">
        <f t="shared" si="1"/>
        <v>4</v>
      </c>
      <c r="I14" s="187">
        <f>SUM(F14:F17)</f>
        <v>1.9895833333333331E-2</v>
      </c>
      <c r="J14" s="13"/>
      <c r="M14" s="13"/>
      <c r="N14" s="108"/>
    </row>
    <row r="15" spans="1:17" ht="18" customHeight="1" x14ac:dyDescent="0.2">
      <c r="A15" s="115">
        <v>4</v>
      </c>
      <c r="B15" s="115">
        <v>2</v>
      </c>
      <c r="C15" s="115">
        <v>3</v>
      </c>
      <c r="D15" s="116" t="s">
        <v>342</v>
      </c>
      <c r="E15" s="116" t="s">
        <v>290</v>
      </c>
      <c r="F15" s="117">
        <v>4.7222222222222223E-3</v>
      </c>
      <c r="G15" s="118">
        <f t="shared" si="0"/>
        <v>75</v>
      </c>
      <c r="H15" s="115">
        <f t="shared" si="1"/>
        <v>5</v>
      </c>
      <c r="I15" s="187"/>
      <c r="J15" s="13"/>
      <c r="M15" s="13"/>
      <c r="N15" s="108"/>
    </row>
    <row r="16" spans="1:17" ht="18" customHeight="1" x14ac:dyDescent="0.2">
      <c r="A16" s="115">
        <v>4</v>
      </c>
      <c r="B16" s="115">
        <v>3</v>
      </c>
      <c r="C16" s="115">
        <v>2</v>
      </c>
      <c r="D16" s="116" t="s">
        <v>342</v>
      </c>
      <c r="E16" s="116" t="s">
        <v>216</v>
      </c>
      <c r="F16" s="117">
        <v>5.2893518518518515E-3</v>
      </c>
      <c r="G16" s="118">
        <f t="shared" si="0"/>
        <v>75</v>
      </c>
      <c r="H16" s="115">
        <f t="shared" si="1"/>
        <v>18</v>
      </c>
      <c r="I16" s="187"/>
      <c r="J16" s="13"/>
      <c r="M16" s="13"/>
      <c r="N16" s="108"/>
    </row>
    <row r="17" spans="1:14" ht="18" customHeight="1" x14ac:dyDescent="0.2">
      <c r="A17" s="119">
        <v>4</v>
      </c>
      <c r="B17" s="119">
        <v>4</v>
      </c>
      <c r="C17" s="119">
        <v>1</v>
      </c>
      <c r="D17" s="120" t="s">
        <v>342</v>
      </c>
      <c r="E17" s="120" t="s">
        <v>267</v>
      </c>
      <c r="F17" s="121">
        <v>5.1967592592592595E-3</v>
      </c>
      <c r="G17" s="122">
        <f t="shared" si="0"/>
        <v>75</v>
      </c>
      <c r="H17" s="119">
        <f t="shared" si="1"/>
        <v>17</v>
      </c>
      <c r="I17" s="187"/>
      <c r="J17" s="13"/>
      <c r="M17" s="13"/>
      <c r="N17" s="108"/>
    </row>
    <row r="18" spans="1:14" ht="18" customHeight="1" x14ac:dyDescent="0.2">
      <c r="A18" s="111">
        <v>5</v>
      </c>
      <c r="B18" s="111">
        <v>1</v>
      </c>
      <c r="C18" s="111">
        <v>3</v>
      </c>
      <c r="D18" s="112" t="s">
        <v>343</v>
      </c>
      <c r="E18" s="112" t="s">
        <v>243</v>
      </c>
      <c r="F18" s="113">
        <v>4.5023148148148149E-3</v>
      </c>
      <c r="G18" s="114">
        <f t="shared" si="0"/>
        <v>66.67</v>
      </c>
      <c r="H18" s="111">
        <f t="shared" si="1"/>
        <v>2</v>
      </c>
      <c r="I18" s="187">
        <f>SUM(F18:F21)</f>
        <v>2.0590277777777777E-2</v>
      </c>
      <c r="M18" s="107"/>
      <c r="N18" s="108"/>
    </row>
    <row r="19" spans="1:14" ht="18" customHeight="1" x14ac:dyDescent="0.2">
      <c r="A19" s="115">
        <v>5</v>
      </c>
      <c r="B19" s="115">
        <v>2</v>
      </c>
      <c r="C19" s="115">
        <v>4</v>
      </c>
      <c r="D19" s="116" t="s">
        <v>343</v>
      </c>
      <c r="E19" s="116" t="s">
        <v>226</v>
      </c>
      <c r="F19" s="117">
        <v>5.0000000000000001E-3</v>
      </c>
      <c r="G19" s="118">
        <f t="shared" si="0"/>
        <v>66.67</v>
      </c>
      <c r="H19" s="115">
        <f t="shared" si="1"/>
        <v>12</v>
      </c>
      <c r="I19" s="187"/>
      <c r="N19" s="108"/>
    </row>
    <row r="20" spans="1:14" ht="18" customHeight="1" x14ac:dyDescent="0.2">
      <c r="A20" s="115">
        <v>5</v>
      </c>
      <c r="B20" s="115">
        <v>3</v>
      </c>
      <c r="C20" s="115">
        <v>2</v>
      </c>
      <c r="D20" s="116" t="s">
        <v>343</v>
      </c>
      <c r="E20" s="116" t="s">
        <v>262</v>
      </c>
      <c r="F20" s="117">
        <v>5.0115740740740737E-3</v>
      </c>
      <c r="G20" s="118">
        <f t="shared" si="0"/>
        <v>66.67</v>
      </c>
      <c r="H20" s="115">
        <f t="shared" si="1"/>
        <v>13</v>
      </c>
      <c r="I20" s="187"/>
      <c r="N20" s="108"/>
    </row>
    <row r="21" spans="1:14" ht="18" customHeight="1" x14ac:dyDescent="0.2">
      <c r="A21" s="119">
        <v>5</v>
      </c>
      <c r="B21" s="119">
        <v>4</v>
      </c>
      <c r="C21" s="119">
        <v>1</v>
      </c>
      <c r="D21" s="120" t="s">
        <v>343</v>
      </c>
      <c r="E21" s="120" t="s">
        <v>298</v>
      </c>
      <c r="F21" s="121">
        <v>6.076388888888889E-3</v>
      </c>
      <c r="G21" s="122">
        <f t="shared" si="0"/>
        <v>66.67</v>
      </c>
      <c r="H21" s="119">
        <f t="shared" si="1"/>
        <v>24</v>
      </c>
      <c r="I21" s="187"/>
      <c r="N21" s="108"/>
    </row>
    <row r="22" spans="1:14" ht="18" customHeight="1" x14ac:dyDescent="0.2">
      <c r="A22" s="111">
        <v>6</v>
      </c>
      <c r="B22" s="111">
        <v>1</v>
      </c>
      <c r="C22" s="111">
        <v>4</v>
      </c>
      <c r="D22" s="112" t="s">
        <v>344</v>
      </c>
      <c r="E22" s="112" t="s">
        <v>355</v>
      </c>
      <c r="F22" s="113">
        <v>4.8495370370370368E-3</v>
      </c>
      <c r="G22" s="114">
        <f t="shared" si="0"/>
        <v>58.33</v>
      </c>
      <c r="H22" s="111">
        <f t="shared" si="1"/>
        <v>11</v>
      </c>
      <c r="I22" s="184">
        <f>SUM(F22:F25)</f>
        <v>2.0625000000000001E-2</v>
      </c>
      <c r="M22" s="13"/>
      <c r="N22" s="108"/>
    </row>
    <row r="23" spans="1:14" ht="18" customHeight="1" x14ac:dyDescent="0.2">
      <c r="A23" s="115">
        <v>6</v>
      </c>
      <c r="B23" s="115">
        <v>2</v>
      </c>
      <c r="C23" s="115">
        <v>2</v>
      </c>
      <c r="D23" s="116" t="s">
        <v>344</v>
      </c>
      <c r="E23" s="116" t="s">
        <v>259</v>
      </c>
      <c r="F23" s="117">
        <v>5.0115740740740737E-3</v>
      </c>
      <c r="G23" s="118">
        <f t="shared" si="0"/>
        <v>58.33</v>
      </c>
      <c r="H23" s="115">
        <f t="shared" si="1"/>
        <v>13</v>
      </c>
      <c r="I23" s="185"/>
      <c r="N23" s="108"/>
    </row>
    <row r="24" spans="1:14" ht="18" customHeight="1" x14ac:dyDescent="0.2">
      <c r="A24" s="115">
        <v>6</v>
      </c>
      <c r="B24" s="115">
        <v>3</v>
      </c>
      <c r="C24" s="115">
        <v>3</v>
      </c>
      <c r="D24" s="116" t="s">
        <v>344</v>
      </c>
      <c r="E24" s="116" t="s">
        <v>269</v>
      </c>
      <c r="F24" s="117">
        <v>5.37037037037037E-3</v>
      </c>
      <c r="G24" s="118">
        <f t="shared" si="0"/>
        <v>58.33</v>
      </c>
      <c r="H24" s="115">
        <f t="shared" si="1"/>
        <v>20</v>
      </c>
      <c r="I24" s="185"/>
      <c r="N24" s="108"/>
    </row>
    <row r="25" spans="1:14" ht="18" customHeight="1" x14ac:dyDescent="0.2">
      <c r="A25" s="119">
        <v>6</v>
      </c>
      <c r="B25" s="119">
        <v>4</v>
      </c>
      <c r="C25" s="119">
        <v>1</v>
      </c>
      <c r="D25" s="120" t="s">
        <v>344</v>
      </c>
      <c r="E25" s="120" t="s">
        <v>297</v>
      </c>
      <c r="F25" s="121">
        <v>5.3935185185185188E-3</v>
      </c>
      <c r="G25" s="122">
        <f t="shared" si="0"/>
        <v>58.33</v>
      </c>
      <c r="H25" s="119">
        <f t="shared" si="1"/>
        <v>21</v>
      </c>
      <c r="I25" s="186"/>
      <c r="N25" s="108"/>
    </row>
    <row r="26" spans="1:14" ht="18" customHeight="1" x14ac:dyDescent="0.2">
      <c r="N26" s="109"/>
    </row>
    <row r="27" spans="1:14" ht="18" customHeight="1" x14ac:dyDescent="0.2">
      <c r="A27" s="45" t="s">
        <v>28</v>
      </c>
      <c r="B27" s="79">
        <v>6</v>
      </c>
      <c r="C27" s="80"/>
      <c r="D27" s="80"/>
      <c r="N27" s="109"/>
    </row>
    <row r="28" spans="1:14" ht="18" customHeight="1" x14ac:dyDescent="0.2">
      <c r="N28" s="109"/>
    </row>
    <row r="29" spans="1:14" ht="18" customHeight="1" x14ac:dyDescent="0.2">
      <c r="A29" s="45" t="s">
        <v>16</v>
      </c>
      <c r="B29" s="45">
        <v>1</v>
      </c>
      <c r="C29" s="102"/>
      <c r="E29" s="151" t="s">
        <v>273</v>
      </c>
      <c r="F29" s="45"/>
      <c r="G29" s="45">
        <v>0</v>
      </c>
      <c r="H29" s="146" t="s">
        <v>315</v>
      </c>
    </row>
    <row r="30" spans="1:14" ht="18" customHeight="1" x14ac:dyDescent="0.2">
      <c r="B30" s="45">
        <v>2</v>
      </c>
      <c r="C30" s="102"/>
      <c r="E30" s="151" t="s">
        <v>214</v>
      </c>
      <c r="F30" s="45"/>
      <c r="G30" s="45">
        <f>VLOOKUP(ROUNDUP($B$27*0.4,0),$A$2:$G$25,7,FALSE)</f>
        <v>83.33</v>
      </c>
      <c r="H30" s="146"/>
    </row>
    <row r="31" spans="1:14" ht="18" customHeight="1" x14ac:dyDescent="0.2">
      <c r="B31" s="45">
        <v>3</v>
      </c>
      <c r="C31" s="102"/>
      <c r="E31" s="151" t="s">
        <v>230</v>
      </c>
      <c r="F31" s="45"/>
      <c r="G31" s="45">
        <v>0</v>
      </c>
      <c r="H31" s="146" t="s">
        <v>315</v>
      </c>
    </row>
    <row r="32" spans="1:14" ht="18" customHeight="1" x14ac:dyDescent="0.2"/>
    <row r="33" spans="5:7" ht="18" customHeight="1" x14ac:dyDescent="0.2">
      <c r="E33" t="s">
        <v>30</v>
      </c>
      <c r="G33" s="45">
        <f>SUM(G2:G31)</f>
        <v>1983.33</v>
      </c>
    </row>
  </sheetData>
  <sheetProtection algorithmName="SHA-512" hashValue="nYW9n7/ovRsNRWS+h0hVF5S4gaUaxhAa3VGwzkBbSWcBKrSGh9Pt05KknbUFcdDomLl4o78dE68fulrmYRwkFw==" saltValue="FcsK1OZkMyvqQEjwwR0f3A==" spinCount="100000" sheet="1" objects="1" scenarios="1"/>
  <sortState xmlns:xlrd2="http://schemas.microsoft.com/office/spreadsheetml/2017/richdata2" ref="A2:H29">
    <sortCondition ref="A2:A29"/>
    <sortCondition ref="B2:B29"/>
  </sortState>
  <mergeCells count="6">
    <mergeCell ref="I22:I25"/>
    <mergeCell ref="I2:I5"/>
    <mergeCell ref="I6:I9"/>
    <mergeCell ref="I10:I13"/>
    <mergeCell ref="I14:I17"/>
    <mergeCell ref="I18:I21"/>
  </mergeCells>
  <pageMargins left="0.7" right="0.7" top="0.75" bottom="0.75" header="0.3" footer="0.3"/>
  <ignoredErrors>
    <ignoredError sqref="I2 I6 I10 I14 I18 I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4"/>
  <sheetViews>
    <sheetView zoomScale="85" zoomScaleNormal="85" workbookViewId="0"/>
  </sheetViews>
  <sheetFormatPr defaultRowHeight="12.75" x14ac:dyDescent="0.2"/>
  <cols>
    <col min="1" max="1" width="11.28515625" customWidth="1"/>
    <col min="2" max="2" width="23.7109375" customWidth="1"/>
    <col min="3" max="4" width="11.140625" customWidth="1"/>
    <col min="5" max="5" width="7.7109375" customWidth="1"/>
    <col min="6" max="6" width="5.7109375" hidden="1" customWidth="1"/>
    <col min="7" max="8" width="11.140625" hidden="1" customWidth="1"/>
    <col min="9" max="9" width="7.7109375" hidden="1" customWidth="1"/>
    <col min="10" max="11" width="10.28515625" hidden="1" customWidth="1"/>
    <col min="12" max="12" width="11.28515625" customWidth="1"/>
    <col min="13" max="13" width="23.7109375" customWidth="1"/>
    <col min="14" max="14" width="11.140625" customWidth="1"/>
  </cols>
  <sheetData>
    <row r="1" spans="1:14" ht="37.5" customHeight="1" x14ac:dyDescent="0.2">
      <c r="A1" s="42" t="s">
        <v>18</v>
      </c>
      <c r="B1" s="63" t="s">
        <v>8</v>
      </c>
      <c r="C1" s="41" t="s">
        <v>152</v>
      </c>
      <c r="D1" s="42" t="s">
        <v>10</v>
      </c>
      <c r="F1" s="8" t="s">
        <v>281</v>
      </c>
      <c r="G1" s="141" t="s">
        <v>279</v>
      </c>
      <c r="H1" s="141" t="s">
        <v>280</v>
      </c>
      <c r="J1" s="148">
        <v>42932</v>
      </c>
      <c r="K1" s="148"/>
      <c r="L1" s="141" t="s">
        <v>280</v>
      </c>
      <c r="M1" s="63" t="s">
        <v>8</v>
      </c>
      <c r="N1" s="141" t="s">
        <v>279</v>
      </c>
    </row>
    <row r="2" spans="1:14" ht="17.25" customHeight="1" x14ac:dyDescent="0.2">
      <c r="A2" s="45">
        <v>1</v>
      </c>
      <c r="B2" s="44" t="s">
        <v>376</v>
      </c>
      <c r="C2" s="103">
        <v>2.2037037037037036E-2</v>
      </c>
      <c r="D2" s="65">
        <f t="shared" ref="D2:D35" si="0">ROUND(100-((100/$B$44)*(A2-1)),2)</f>
        <v>100</v>
      </c>
      <c r="F2" s="45">
        <f>INT(($J$1-J2)/365)</f>
        <v>28</v>
      </c>
      <c r="G2" s="142">
        <v>0.84599999999999997</v>
      </c>
      <c r="H2" s="45">
        <f>RANK(G2,$G$2:$G$42,0)</f>
        <v>4</v>
      </c>
      <c r="I2" s="59"/>
      <c r="J2" s="148">
        <v>32385</v>
      </c>
      <c r="K2" s="148"/>
      <c r="L2" s="66">
        <v>1</v>
      </c>
      <c r="M2" s="155" t="s">
        <v>208</v>
      </c>
      <c r="N2" s="156">
        <v>0.872</v>
      </c>
    </row>
    <row r="3" spans="1:14" ht="17.25" customHeight="1" x14ac:dyDescent="0.2">
      <c r="A3" s="45">
        <v>2</v>
      </c>
      <c r="B3" s="73" t="s">
        <v>364</v>
      </c>
      <c r="C3" s="103">
        <v>2.2685185185185183E-2</v>
      </c>
      <c r="D3" s="65">
        <f t="shared" si="0"/>
        <v>97.56</v>
      </c>
      <c r="F3" s="45">
        <f t="shared" ref="F3:F42" si="1">INT(($J$1-J3)/365)</f>
        <v>38</v>
      </c>
      <c r="G3" s="142">
        <v>0.85699999999999998</v>
      </c>
      <c r="H3" s="45">
        <f t="shared" ref="H3:H42" si="2">RANK(G3,$G$2:$G$42,0)</f>
        <v>3</v>
      </c>
      <c r="I3" s="59"/>
      <c r="J3" s="148">
        <v>29058</v>
      </c>
      <c r="K3" s="148"/>
      <c r="L3" s="45">
        <v>2</v>
      </c>
      <c r="M3" s="75" t="s">
        <v>368</v>
      </c>
      <c r="N3" s="142">
        <v>0.86</v>
      </c>
    </row>
    <row r="4" spans="1:14" ht="17.25" customHeight="1" x14ac:dyDescent="0.2">
      <c r="A4" s="45">
        <v>3</v>
      </c>
      <c r="B4" s="75" t="s">
        <v>365</v>
      </c>
      <c r="C4" s="103">
        <v>2.3055555555555555E-2</v>
      </c>
      <c r="D4" s="65">
        <f t="shared" si="0"/>
        <v>95.12</v>
      </c>
      <c r="F4" s="45">
        <f t="shared" si="1"/>
        <v>37</v>
      </c>
      <c r="G4" s="142">
        <v>0.83699999999999997</v>
      </c>
      <c r="H4" s="45">
        <f t="shared" si="2"/>
        <v>5</v>
      </c>
      <c r="I4" s="59"/>
      <c r="J4" s="148">
        <v>29141</v>
      </c>
      <c r="K4" s="148"/>
      <c r="L4" s="45">
        <v>3</v>
      </c>
      <c r="M4" s="73" t="s">
        <v>364</v>
      </c>
      <c r="N4" s="142">
        <v>0.85699999999999998</v>
      </c>
    </row>
    <row r="5" spans="1:14" ht="17.25" customHeight="1" x14ac:dyDescent="0.2">
      <c r="A5" s="45">
        <v>4</v>
      </c>
      <c r="B5" s="75" t="s">
        <v>287</v>
      </c>
      <c r="C5" s="103">
        <v>2.3472222222222217E-2</v>
      </c>
      <c r="D5" s="65">
        <f t="shared" si="0"/>
        <v>92.68</v>
      </c>
      <c r="F5" s="45">
        <f t="shared" si="1"/>
        <v>32</v>
      </c>
      <c r="G5" s="142">
        <v>0.80100000000000005</v>
      </c>
      <c r="H5" s="45">
        <f t="shared" si="2"/>
        <v>13</v>
      </c>
      <c r="I5" s="59"/>
      <c r="J5" s="148">
        <v>31147</v>
      </c>
      <c r="K5" s="148"/>
      <c r="L5" s="45">
        <v>4</v>
      </c>
      <c r="M5" s="44" t="s">
        <v>376</v>
      </c>
      <c r="N5" s="142">
        <v>0.84599999999999997</v>
      </c>
    </row>
    <row r="6" spans="1:14" ht="17.25" customHeight="1" x14ac:dyDescent="0.2">
      <c r="A6" s="45">
        <v>5</v>
      </c>
      <c r="B6" s="75" t="s">
        <v>366</v>
      </c>
      <c r="C6" s="103">
        <v>2.372685185185185E-2</v>
      </c>
      <c r="D6" s="65">
        <f t="shared" si="0"/>
        <v>90.24</v>
      </c>
      <c r="F6" s="45">
        <f t="shared" si="1"/>
        <v>30</v>
      </c>
      <c r="G6" s="142">
        <v>0.78800000000000003</v>
      </c>
      <c r="H6" s="45">
        <f t="shared" si="2"/>
        <v>16</v>
      </c>
      <c r="I6" s="59"/>
      <c r="J6" s="148">
        <v>31871</v>
      </c>
      <c r="K6" s="148"/>
      <c r="L6" s="45">
        <v>5</v>
      </c>
      <c r="M6" s="75" t="s">
        <v>365</v>
      </c>
      <c r="N6" s="142">
        <v>0.83699999999999997</v>
      </c>
    </row>
    <row r="7" spans="1:14" ht="17.25" customHeight="1" x14ac:dyDescent="0.2">
      <c r="A7" s="45">
        <v>6</v>
      </c>
      <c r="B7" s="74" t="s">
        <v>224</v>
      </c>
      <c r="C7" s="103">
        <v>2.4594907407407409E-2</v>
      </c>
      <c r="D7" s="65">
        <f t="shared" si="0"/>
        <v>87.8</v>
      </c>
      <c r="F7" s="45">
        <f t="shared" si="1"/>
        <v>42</v>
      </c>
      <c r="G7" s="142">
        <v>0.81399999999999995</v>
      </c>
      <c r="H7" s="45">
        <f t="shared" si="2"/>
        <v>9</v>
      </c>
      <c r="I7" s="59"/>
      <c r="J7" s="148">
        <v>27296</v>
      </c>
      <c r="K7" s="148"/>
      <c r="L7" s="66">
        <v>6</v>
      </c>
      <c r="M7" s="155" t="s">
        <v>291</v>
      </c>
      <c r="N7" s="156">
        <v>0.83399999999999996</v>
      </c>
    </row>
    <row r="8" spans="1:14" ht="17.25" customHeight="1" x14ac:dyDescent="0.2">
      <c r="A8" s="45">
        <v>7</v>
      </c>
      <c r="B8" s="75" t="s">
        <v>243</v>
      </c>
      <c r="C8" s="103">
        <v>2.4652777777777777E-2</v>
      </c>
      <c r="D8" s="65">
        <f t="shared" si="0"/>
        <v>85.37</v>
      </c>
      <c r="F8" s="45">
        <f t="shared" si="1"/>
        <v>45</v>
      </c>
      <c r="G8" s="142">
        <v>0.83099999999999996</v>
      </c>
      <c r="H8" s="45">
        <f t="shared" si="2"/>
        <v>7</v>
      </c>
      <c r="I8" s="59"/>
      <c r="J8" s="148">
        <v>26154</v>
      </c>
      <c r="K8" s="148"/>
      <c r="L8" s="45">
        <v>7</v>
      </c>
      <c r="M8" s="75" t="s">
        <v>243</v>
      </c>
      <c r="N8" s="142">
        <v>0.83099999999999996</v>
      </c>
    </row>
    <row r="9" spans="1:14" ht="17.25" customHeight="1" x14ac:dyDescent="0.2">
      <c r="A9" s="45">
        <v>8</v>
      </c>
      <c r="B9" s="75" t="s">
        <v>367</v>
      </c>
      <c r="C9" s="103">
        <v>2.4710648148148148E-2</v>
      </c>
      <c r="D9" s="65">
        <f t="shared" si="0"/>
        <v>82.93</v>
      </c>
      <c r="F9" s="45">
        <f t="shared" si="1"/>
        <v>40</v>
      </c>
      <c r="G9" s="142">
        <v>0.79900000000000004</v>
      </c>
      <c r="H9" s="45">
        <f t="shared" si="2"/>
        <v>14</v>
      </c>
      <c r="I9" s="59"/>
      <c r="J9" s="148">
        <v>28117</v>
      </c>
      <c r="K9" s="148"/>
      <c r="L9" s="45">
        <v>8</v>
      </c>
      <c r="M9" s="75" t="s">
        <v>254</v>
      </c>
      <c r="N9" s="142">
        <v>0.82599999999999996</v>
      </c>
    </row>
    <row r="10" spans="1:14" ht="17.25" customHeight="1" x14ac:dyDescent="0.2">
      <c r="A10" s="45">
        <v>9</v>
      </c>
      <c r="B10" s="75" t="s">
        <v>222</v>
      </c>
      <c r="C10" s="103">
        <v>2.525462962962963E-2</v>
      </c>
      <c r="D10" s="65">
        <f t="shared" si="0"/>
        <v>80.489999999999995</v>
      </c>
      <c r="F10" s="45">
        <f t="shared" si="1"/>
        <v>42</v>
      </c>
      <c r="G10" s="142">
        <v>0.79300000000000004</v>
      </c>
      <c r="H10" s="45">
        <f t="shared" si="2"/>
        <v>15</v>
      </c>
      <c r="I10" s="59"/>
      <c r="J10" s="148">
        <v>27344</v>
      </c>
      <c r="K10" s="148"/>
      <c r="L10" s="45">
        <v>9</v>
      </c>
      <c r="M10" s="74" t="s">
        <v>224</v>
      </c>
      <c r="N10" s="142">
        <v>0.81399999999999995</v>
      </c>
    </row>
    <row r="11" spans="1:14" ht="17.25" customHeight="1" x14ac:dyDescent="0.2">
      <c r="A11" s="45">
        <v>10</v>
      </c>
      <c r="B11" s="75" t="s">
        <v>211</v>
      </c>
      <c r="C11" s="103">
        <v>2.5300925925925925E-2</v>
      </c>
      <c r="D11" s="65">
        <f t="shared" si="0"/>
        <v>78.05</v>
      </c>
      <c r="F11" s="45">
        <f t="shared" si="1"/>
        <v>40</v>
      </c>
      <c r="G11" s="142">
        <v>0.78</v>
      </c>
      <c r="H11" s="45">
        <f t="shared" si="2"/>
        <v>17</v>
      </c>
      <c r="I11" s="59"/>
      <c r="J11" s="148">
        <v>28051</v>
      </c>
      <c r="K11" s="148"/>
      <c r="L11" s="45">
        <v>10</v>
      </c>
      <c r="M11" s="75" t="s">
        <v>209</v>
      </c>
      <c r="N11" s="142">
        <v>0.80900000000000005</v>
      </c>
    </row>
    <row r="12" spans="1:14" ht="17.25" customHeight="1" x14ac:dyDescent="0.2">
      <c r="A12" s="45">
        <v>11</v>
      </c>
      <c r="B12" s="75" t="s">
        <v>208</v>
      </c>
      <c r="C12" s="103">
        <v>2.5462962962962962E-2</v>
      </c>
      <c r="D12" s="65">
        <f t="shared" si="0"/>
        <v>75.61</v>
      </c>
      <c r="F12" s="45">
        <f t="shared" si="1"/>
        <v>55</v>
      </c>
      <c r="G12" s="142">
        <v>0.872</v>
      </c>
      <c r="H12" s="45">
        <f t="shared" si="2"/>
        <v>1</v>
      </c>
      <c r="I12" s="59"/>
      <c r="J12" s="148">
        <v>22747</v>
      </c>
      <c r="K12" s="148"/>
      <c r="L12" s="45">
        <v>11</v>
      </c>
      <c r="M12" s="74" t="s">
        <v>226</v>
      </c>
      <c r="N12" s="142">
        <v>0.80800000000000005</v>
      </c>
    </row>
    <row r="13" spans="1:14" ht="17.25" customHeight="1" x14ac:dyDescent="0.2">
      <c r="A13" s="45">
        <v>12</v>
      </c>
      <c r="B13" s="75" t="s">
        <v>202</v>
      </c>
      <c r="C13" s="103">
        <v>2.56712962962963E-2</v>
      </c>
      <c r="D13" s="65">
        <f t="shared" si="0"/>
        <v>73.17</v>
      </c>
      <c r="F13" s="45">
        <f t="shared" si="1"/>
        <v>42</v>
      </c>
      <c r="G13" s="142">
        <v>0.78</v>
      </c>
      <c r="H13" s="45">
        <f t="shared" si="2"/>
        <v>17</v>
      </c>
      <c r="I13" s="59"/>
      <c r="J13" s="148">
        <v>27386</v>
      </c>
      <c r="K13" s="148"/>
      <c r="L13" s="45">
        <v>12</v>
      </c>
      <c r="M13" s="75" t="s">
        <v>294</v>
      </c>
      <c r="N13" s="142">
        <v>0.80300000000000005</v>
      </c>
    </row>
    <row r="14" spans="1:14" ht="17.25" customHeight="1" x14ac:dyDescent="0.2">
      <c r="A14" s="45">
        <v>13</v>
      </c>
      <c r="B14" s="74" t="s">
        <v>226</v>
      </c>
      <c r="C14" s="103">
        <v>2.5740740740740745E-2</v>
      </c>
      <c r="D14" s="65">
        <f t="shared" si="0"/>
        <v>70.73</v>
      </c>
      <c r="F14" s="45">
        <f t="shared" si="1"/>
        <v>47</v>
      </c>
      <c r="G14" s="142">
        <v>0.80800000000000005</v>
      </c>
      <c r="H14" s="45">
        <f t="shared" si="2"/>
        <v>11</v>
      </c>
      <c r="I14" s="59"/>
      <c r="J14" s="148">
        <v>25581</v>
      </c>
      <c r="K14" s="148"/>
      <c r="L14" s="45">
        <v>13</v>
      </c>
      <c r="M14" s="75" t="s">
        <v>287</v>
      </c>
      <c r="N14" s="142">
        <v>0.80100000000000005</v>
      </c>
    </row>
    <row r="15" spans="1:14" ht="17.25" customHeight="1" x14ac:dyDescent="0.2">
      <c r="A15" s="45">
        <v>14</v>
      </c>
      <c r="B15" s="75" t="s">
        <v>254</v>
      </c>
      <c r="C15" s="103">
        <v>2.5810185185185183E-2</v>
      </c>
      <c r="D15" s="65">
        <f t="shared" si="0"/>
        <v>68.290000000000006</v>
      </c>
      <c r="F15" s="45">
        <f t="shared" si="1"/>
        <v>50</v>
      </c>
      <c r="G15" s="142">
        <v>0.82599999999999996</v>
      </c>
      <c r="H15" s="45">
        <f t="shared" si="2"/>
        <v>8</v>
      </c>
      <c r="I15" s="59"/>
      <c r="J15" s="148">
        <v>24643</v>
      </c>
      <c r="K15" s="148"/>
      <c r="L15" s="45">
        <v>14</v>
      </c>
      <c r="M15" s="75" t="s">
        <v>367</v>
      </c>
      <c r="N15" s="142">
        <v>0.79900000000000004</v>
      </c>
    </row>
    <row r="16" spans="1:14" ht="17.25" customHeight="1" x14ac:dyDescent="0.2">
      <c r="A16" s="45">
        <v>15</v>
      </c>
      <c r="B16" s="75" t="s">
        <v>291</v>
      </c>
      <c r="C16" s="103">
        <v>2.5821759259259256E-2</v>
      </c>
      <c r="D16" s="65">
        <f t="shared" si="0"/>
        <v>65.849999999999994</v>
      </c>
      <c r="F16" s="45">
        <f t="shared" si="1"/>
        <v>38</v>
      </c>
      <c r="G16" s="142">
        <v>0.83399999999999996</v>
      </c>
      <c r="H16" s="45">
        <f t="shared" si="2"/>
        <v>6</v>
      </c>
      <c r="I16" s="59"/>
      <c r="J16" s="148">
        <v>28723</v>
      </c>
      <c r="K16" s="148"/>
      <c r="L16" s="45">
        <v>15</v>
      </c>
      <c r="M16" s="75" t="s">
        <v>222</v>
      </c>
      <c r="N16" s="142">
        <v>0.79300000000000004</v>
      </c>
    </row>
    <row r="17" spans="1:14" ht="17.25" customHeight="1" x14ac:dyDescent="0.2">
      <c r="A17" s="45">
        <v>16</v>
      </c>
      <c r="B17" s="75" t="s">
        <v>368</v>
      </c>
      <c r="C17" s="103">
        <v>2.6261574074074076E-2</v>
      </c>
      <c r="D17" s="65">
        <f t="shared" si="0"/>
        <v>63.41</v>
      </c>
      <c r="F17" s="45">
        <f t="shared" si="1"/>
        <v>57</v>
      </c>
      <c r="G17" s="142">
        <v>0.86</v>
      </c>
      <c r="H17" s="45">
        <f t="shared" si="2"/>
        <v>2</v>
      </c>
      <c r="I17" s="59"/>
      <c r="J17" s="148">
        <v>22118</v>
      </c>
      <c r="K17" s="148"/>
      <c r="L17" s="45">
        <v>16</v>
      </c>
      <c r="M17" s="75" t="s">
        <v>366</v>
      </c>
      <c r="N17" s="142">
        <v>0.78800000000000003</v>
      </c>
    </row>
    <row r="18" spans="1:14" ht="17.25" customHeight="1" x14ac:dyDescent="0.2">
      <c r="A18" s="45">
        <v>17</v>
      </c>
      <c r="B18" s="75" t="s">
        <v>212</v>
      </c>
      <c r="C18" s="103">
        <v>2.6412037037037036E-2</v>
      </c>
      <c r="D18" s="65">
        <f t="shared" si="0"/>
        <v>60.98</v>
      </c>
      <c r="F18" s="45">
        <f t="shared" si="1"/>
        <v>42</v>
      </c>
      <c r="G18" s="142">
        <v>0.75800000000000001</v>
      </c>
      <c r="H18" s="45">
        <f t="shared" si="2"/>
        <v>25</v>
      </c>
      <c r="I18" s="59"/>
      <c r="J18" s="148">
        <v>27260</v>
      </c>
      <c r="K18" s="148"/>
      <c r="L18" s="45">
        <v>17</v>
      </c>
      <c r="M18" s="75" t="s">
        <v>211</v>
      </c>
      <c r="N18" s="142">
        <v>0.78</v>
      </c>
    </row>
    <row r="19" spans="1:14" ht="17.25" customHeight="1" x14ac:dyDescent="0.2">
      <c r="A19" s="45">
        <v>18</v>
      </c>
      <c r="B19" s="75" t="s">
        <v>266</v>
      </c>
      <c r="C19" s="103">
        <v>2.6516203703703698E-2</v>
      </c>
      <c r="D19" s="65">
        <f t="shared" si="0"/>
        <v>58.54</v>
      </c>
      <c r="F19" s="45">
        <f t="shared" si="1"/>
        <v>46</v>
      </c>
      <c r="G19" s="142">
        <v>0.77900000000000003</v>
      </c>
      <c r="H19" s="45">
        <f t="shared" si="2"/>
        <v>19</v>
      </c>
      <c r="I19" s="59"/>
      <c r="J19" s="148">
        <v>25831</v>
      </c>
      <c r="K19" s="148"/>
      <c r="L19" s="45">
        <v>17</v>
      </c>
      <c r="M19" s="75" t="s">
        <v>202</v>
      </c>
      <c r="N19" s="142">
        <v>0.78</v>
      </c>
    </row>
    <row r="20" spans="1:14" ht="17.25" customHeight="1" x14ac:dyDescent="0.2">
      <c r="A20" s="45">
        <v>19</v>
      </c>
      <c r="B20" s="75" t="s">
        <v>209</v>
      </c>
      <c r="C20" s="103">
        <v>2.6562499999999999E-2</v>
      </c>
      <c r="D20" s="65">
        <f t="shared" si="0"/>
        <v>56.1</v>
      </c>
      <c r="F20" s="45">
        <f t="shared" si="1"/>
        <v>51</v>
      </c>
      <c r="G20" s="142">
        <v>0.80900000000000005</v>
      </c>
      <c r="H20" s="45">
        <f t="shared" si="2"/>
        <v>10</v>
      </c>
      <c r="I20" s="59"/>
      <c r="J20" s="148">
        <v>24230</v>
      </c>
      <c r="K20" s="148"/>
      <c r="L20" s="45">
        <v>19</v>
      </c>
      <c r="M20" s="75" t="s">
        <v>266</v>
      </c>
      <c r="N20" s="142">
        <v>0.77900000000000003</v>
      </c>
    </row>
    <row r="21" spans="1:14" ht="17.25" customHeight="1" x14ac:dyDescent="0.2">
      <c r="A21" s="45">
        <v>20</v>
      </c>
      <c r="B21" s="75" t="s">
        <v>225</v>
      </c>
      <c r="C21" s="103">
        <v>2.6643518518518521E-2</v>
      </c>
      <c r="D21" s="65">
        <f t="shared" si="0"/>
        <v>53.66</v>
      </c>
      <c r="F21" s="45">
        <f t="shared" si="1"/>
        <v>46</v>
      </c>
      <c r="G21" s="142">
        <v>0.77500000000000002</v>
      </c>
      <c r="H21" s="45">
        <f t="shared" si="2"/>
        <v>22</v>
      </c>
      <c r="I21" s="59"/>
      <c r="J21" s="148">
        <v>25937</v>
      </c>
      <c r="K21" s="148"/>
      <c r="L21" s="45">
        <v>20</v>
      </c>
      <c r="M21" s="75" t="s">
        <v>216</v>
      </c>
      <c r="N21" s="142">
        <v>0.77800000000000002</v>
      </c>
    </row>
    <row r="22" spans="1:14" ht="17.25" customHeight="1" x14ac:dyDescent="0.2">
      <c r="A22" s="45">
        <v>21</v>
      </c>
      <c r="B22" s="75" t="s">
        <v>259</v>
      </c>
      <c r="C22" s="103">
        <v>2.6863425925925926E-2</v>
      </c>
      <c r="D22" s="65">
        <f t="shared" si="0"/>
        <v>51.22</v>
      </c>
      <c r="F22" s="45">
        <f t="shared" si="1"/>
        <v>42</v>
      </c>
      <c r="G22" s="142">
        <v>0.745</v>
      </c>
      <c r="H22" s="45">
        <f t="shared" si="2"/>
        <v>27</v>
      </c>
      <c r="I22" s="59"/>
      <c r="J22" s="148">
        <v>27521</v>
      </c>
      <c r="K22" s="148"/>
      <c r="L22" s="45">
        <v>21</v>
      </c>
      <c r="M22" s="75" t="s">
        <v>373</v>
      </c>
      <c r="N22" s="142">
        <v>0.77700000000000002</v>
      </c>
    </row>
    <row r="23" spans="1:14" ht="17.25" customHeight="1" x14ac:dyDescent="0.2">
      <c r="A23" s="45">
        <v>22</v>
      </c>
      <c r="B23" s="75" t="s">
        <v>229</v>
      </c>
      <c r="C23" s="103">
        <v>2.7210648148148147E-2</v>
      </c>
      <c r="D23" s="65">
        <f t="shared" si="0"/>
        <v>48.78</v>
      </c>
      <c r="F23" s="45">
        <f t="shared" si="1"/>
        <v>39</v>
      </c>
      <c r="G23" s="142">
        <v>0.72</v>
      </c>
      <c r="H23" s="45">
        <f t="shared" si="2"/>
        <v>31</v>
      </c>
      <c r="I23" s="59"/>
      <c r="J23" s="148">
        <v>28651</v>
      </c>
      <c r="K23" s="148"/>
      <c r="L23" s="45">
        <v>22</v>
      </c>
      <c r="M23" s="75" t="s">
        <v>225</v>
      </c>
      <c r="N23" s="142">
        <v>0.77500000000000002</v>
      </c>
    </row>
    <row r="24" spans="1:14" ht="17.25" customHeight="1" x14ac:dyDescent="0.2">
      <c r="A24" s="45">
        <v>23</v>
      </c>
      <c r="B24" s="75" t="s">
        <v>223</v>
      </c>
      <c r="C24" s="103">
        <v>2.7291666666666662E-2</v>
      </c>
      <c r="D24" s="65">
        <f t="shared" si="0"/>
        <v>46.34</v>
      </c>
      <c r="F24" s="45">
        <f t="shared" si="1"/>
        <v>45</v>
      </c>
      <c r="G24" s="142">
        <v>0.751</v>
      </c>
      <c r="H24" s="45">
        <f t="shared" si="2"/>
        <v>26</v>
      </c>
      <c r="I24" s="59"/>
      <c r="J24" s="148">
        <v>26478</v>
      </c>
      <c r="K24" s="148"/>
      <c r="L24" s="45">
        <v>22</v>
      </c>
      <c r="M24" s="75" t="s">
        <v>371</v>
      </c>
      <c r="N24" s="142">
        <v>0.77500000000000002</v>
      </c>
    </row>
    <row r="25" spans="1:14" ht="17.25" customHeight="1" x14ac:dyDescent="0.2">
      <c r="A25" s="45">
        <v>24</v>
      </c>
      <c r="B25" s="75" t="s">
        <v>369</v>
      </c>
      <c r="C25" s="103">
        <v>2.7337962962962963E-2</v>
      </c>
      <c r="D25" s="65">
        <f t="shared" si="0"/>
        <v>43.9</v>
      </c>
      <c r="F25" s="45">
        <f t="shared" si="1"/>
        <v>33</v>
      </c>
      <c r="G25" s="142">
        <v>0.77400000000000002</v>
      </c>
      <c r="H25" s="45">
        <f t="shared" si="2"/>
        <v>24</v>
      </c>
      <c r="I25" s="59"/>
      <c r="J25" s="148">
        <v>30558</v>
      </c>
      <c r="K25" s="148"/>
      <c r="L25" s="45">
        <v>24</v>
      </c>
      <c r="M25" s="75" t="s">
        <v>369</v>
      </c>
      <c r="N25" s="142">
        <v>0.77400000000000002</v>
      </c>
    </row>
    <row r="26" spans="1:14" ht="17.25" customHeight="1" x14ac:dyDescent="0.2">
      <c r="A26" s="45">
        <v>25</v>
      </c>
      <c r="B26" s="75" t="s">
        <v>295</v>
      </c>
      <c r="C26" s="103">
        <v>2.7384259259259257E-2</v>
      </c>
      <c r="D26" s="65">
        <f t="shared" si="0"/>
        <v>41.46</v>
      </c>
      <c r="F26" s="45">
        <f t="shared" si="1"/>
        <v>35</v>
      </c>
      <c r="G26" s="142">
        <v>0.69599999999999995</v>
      </c>
      <c r="H26" s="45">
        <f t="shared" si="2"/>
        <v>34</v>
      </c>
      <c r="I26" s="59"/>
      <c r="J26" s="148">
        <v>29941</v>
      </c>
      <c r="K26" s="148"/>
      <c r="L26" s="45">
        <v>25</v>
      </c>
      <c r="M26" s="75" t="s">
        <v>212</v>
      </c>
      <c r="N26" s="142">
        <v>0.75800000000000001</v>
      </c>
    </row>
    <row r="27" spans="1:14" ht="17.25" customHeight="1" x14ac:dyDescent="0.2">
      <c r="A27" s="45">
        <v>26</v>
      </c>
      <c r="B27" s="75" t="s">
        <v>215</v>
      </c>
      <c r="C27" s="103">
        <v>2.7650462962962963E-2</v>
      </c>
      <c r="D27" s="65">
        <f t="shared" si="0"/>
        <v>39.020000000000003</v>
      </c>
      <c r="F27" s="45">
        <f t="shared" si="1"/>
        <v>45</v>
      </c>
      <c r="G27" s="142">
        <v>0.74099999999999999</v>
      </c>
      <c r="H27" s="45">
        <f t="shared" si="2"/>
        <v>29</v>
      </c>
      <c r="I27" s="59"/>
      <c r="J27" s="148">
        <v>26469</v>
      </c>
      <c r="K27" s="148"/>
      <c r="L27" s="45">
        <v>26</v>
      </c>
      <c r="M27" s="75" t="s">
        <v>223</v>
      </c>
      <c r="N27" s="142">
        <v>0.751</v>
      </c>
    </row>
    <row r="28" spans="1:14" ht="17.25" customHeight="1" x14ac:dyDescent="0.2">
      <c r="A28" s="45">
        <v>27</v>
      </c>
      <c r="B28" s="75" t="s">
        <v>294</v>
      </c>
      <c r="C28" s="103">
        <v>2.7905092592592592E-2</v>
      </c>
      <c r="D28" s="65">
        <f t="shared" si="0"/>
        <v>36.590000000000003</v>
      </c>
      <c r="F28" s="45">
        <f t="shared" si="1"/>
        <v>56</v>
      </c>
      <c r="G28" s="142">
        <v>0.80300000000000005</v>
      </c>
      <c r="H28" s="45">
        <f t="shared" si="2"/>
        <v>12</v>
      </c>
      <c r="I28" s="59"/>
      <c r="J28" s="148">
        <v>22192</v>
      </c>
      <c r="K28" s="148"/>
      <c r="L28" s="45">
        <v>27</v>
      </c>
      <c r="M28" s="75" t="s">
        <v>259</v>
      </c>
      <c r="N28" s="142">
        <v>0.745</v>
      </c>
    </row>
    <row r="29" spans="1:14" ht="17.25" customHeight="1" x14ac:dyDescent="0.2">
      <c r="A29" s="45">
        <v>28</v>
      </c>
      <c r="B29" s="75" t="s">
        <v>216</v>
      </c>
      <c r="C29" s="103">
        <v>2.7997685185185184E-2</v>
      </c>
      <c r="D29" s="65">
        <f t="shared" si="0"/>
        <v>34.15</v>
      </c>
      <c r="F29" s="45">
        <f t="shared" si="1"/>
        <v>40</v>
      </c>
      <c r="G29" s="142">
        <v>0.77800000000000002</v>
      </c>
      <c r="H29" s="45">
        <f t="shared" si="2"/>
        <v>20</v>
      </c>
      <c r="I29" s="59"/>
      <c r="J29" s="148">
        <v>28142</v>
      </c>
      <c r="K29" s="148"/>
      <c r="L29" s="45">
        <v>28</v>
      </c>
      <c r="M29" s="75" t="s">
        <v>374</v>
      </c>
      <c r="N29" s="142">
        <v>0.74399999999999999</v>
      </c>
    </row>
    <row r="30" spans="1:14" ht="17.25" customHeight="1" x14ac:dyDescent="0.2">
      <c r="A30" s="45">
        <v>29</v>
      </c>
      <c r="B30" s="75" t="s">
        <v>373</v>
      </c>
      <c r="C30" s="103">
        <v>2.8344907407407412E-2</v>
      </c>
      <c r="D30" s="65">
        <f t="shared" si="0"/>
        <v>31.71</v>
      </c>
      <c r="F30" s="45">
        <f t="shared" si="1"/>
        <v>54</v>
      </c>
      <c r="G30" s="142">
        <v>0.77700000000000002</v>
      </c>
      <c r="H30" s="45">
        <f t="shared" si="2"/>
        <v>21</v>
      </c>
      <c r="I30" s="59"/>
      <c r="J30" s="148">
        <v>22905</v>
      </c>
      <c r="K30" s="148"/>
      <c r="L30" s="45">
        <v>29</v>
      </c>
      <c r="M30" s="75" t="s">
        <v>215</v>
      </c>
      <c r="N30" s="142">
        <v>0.74099999999999999</v>
      </c>
    </row>
    <row r="31" spans="1:14" ht="17.25" customHeight="1" x14ac:dyDescent="0.2">
      <c r="A31" s="45">
        <v>30</v>
      </c>
      <c r="B31" s="75" t="s">
        <v>274</v>
      </c>
      <c r="C31" s="103">
        <v>2.8749999999999998E-2</v>
      </c>
      <c r="D31" s="65">
        <f t="shared" si="0"/>
        <v>29.27</v>
      </c>
      <c r="F31" s="45">
        <f t="shared" si="1"/>
        <v>40</v>
      </c>
      <c r="G31" s="142">
        <v>0.68600000000000005</v>
      </c>
      <c r="H31" s="45">
        <f t="shared" si="2"/>
        <v>37</v>
      </c>
      <c r="I31" s="59"/>
      <c r="J31" s="148">
        <v>28172</v>
      </c>
      <c r="K31" s="148"/>
      <c r="L31" s="45">
        <v>30</v>
      </c>
      <c r="M31" s="75" t="s">
        <v>219</v>
      </c>
      <c r="N31" s="142">
        <v>0.74</v>
      </c>
    </row>
    <row r="32" spans="1:14" ht="17.25" customHeight="1" x14ac:dyDescent="0.2">
      <c r="A32" s="45">
        <v>31</v>
      </c>
      <c r="B32" s="75" t="s">
        <v>374</v>
      </c>
      <c r="C32" s="103">
        <v>2.8796296296296296E-2</v>
      </c>
      <c r="D32" s="65">
        <f t="shared" si="0"/>
        <v>26.83</v>
      </c>
      <c r="F32" s="45">
        <f t="shared" si="1"/>
        <v>37</v>
      </c>
      <c r="G32" s="142">
        <v>0.74399999999999999</v>
      </c>
      <c r="H32" s="45">
        <f t="shared" si="2"/>
        <v>28</v>
      </c>
      <c r="I32" s="59"/>
      <c r="J32" s="148">
        <v>29101</v>
      </c>
      <c r="K32" s="148"/>
      <c r="L32" s="45">
        <v>31</v>
      </c>
      <c r="M32" s="75" t="s">
        <v>229</v>
      </c>
      <c r="N32" s="142">
        <v>0.72</v>
      </c>
    </row>
    <row r="33" spans="1:14" ht="16.5" customHeight="1" x14ac:dyDescent="0.2">
      <c r="A33" s="45">
        <v>32</v>
      </c>
      <c r="B33" s="75" t="s">
        <v>371</v>
      </c>
      <c r="C33" s="103">
        <v>2.9166666666666664E-2</v>
      </c>
      <c r="D33" s="65">
        <f t="shared" si="0"/>
        <v>24.39</v>
      </c>
      <c r="F33" s="45">
        <f t="shared" si="1"/>
        <v>57</v>
      </c>
      <c r="G33" s="142">
        <v>0.77500000000000002</v>
      </c>
      <c r="H33" s="45">
        <f t="shared" si="2"/>
        <v>22</v>
      </c>
      <c r="I33" s="59"/>
      <c r="J33" s="148">
        <v>22057</v>
      </c>
      <c r="K33" s="148"/>
      <c r="L33" s="45">
        <v>32</v>
      </c>
      <c r="M33" s="75" t="s">
        <v>375</v>
      </c>
      <c r="N33" s="142">
        <v>0.69899999999999995</v>
      </c>
    </row>
    <row r="34" spans="1:14" ht="17.25" customHeight="1" x14ac:dyDescent="0.2">
      <c r="A34" s="45">
        <v>33</v>
      </c>
      <c r="B34" s="75" t="s">
        <v>271</v>
      </c>
      <c r="C34" s="103">
        <v>2.9189814814814811E-2</v>
      </c>
      <c r="D34" s="65">
        <f t="shared" si="0"/>
        <v>21.95</v>
      </c>
      <c r="F34" s="45">
        <f t="shared" si="1"/>
        <v>41</v>
      </c>
      <c r="G34" s="142">
        <v>0.68100000000000005</v>
      </c>
      <c r="H34" s="45">
        <f t="shared" si="2"/>
        <v>39</v>
      </c>
      <c r="I34" s="59"/>
      <c r="J34" s="148">
        <v>27789</v>
      </c>
      <c r="K34" s="148"/>
      <c r="L34" s="45">
        <v>33</v>
      </c>
      <c r="M34" s="75" t="s">
        <v>207</v>
      </c>
      <c r="N34" s="142">
        <v>0.69799999999999995</v>
      </c>
    </row>
    <row r="35" spans="1:14" ht="17.25" customHeight="1" x14ac:dyDescent="0.2">
      <c r="A35" s="45">
        <v>34</v>
      </c>
      <c r="B35" s="75" t="s">
        <v>227</v>
      </c>
      <c r="C35" s="103">
        <v>2.9571759259259259E-2</v>
      </c>
      <c r="D35" s="65">
        <f t="shared" si="0"/>
        <v>19.510000000000002</v>
      </c>
      <c r="F35" s="45">
        <f t="shared" si="1"/>
        <v>43</v>
      </c>
      <c r="G35" s="142">
        <v>0.68300000000000005</v>
      </c>
      <c r="H35" s="45">
        <f t="shared" si="2"/>
        <v>38</v>
      </c>
      <c r="I35" s="59"/>
      <c r="J35" s="148">
        <v>27030</v>
      </c>
      <c r="K35" s="148"/>
      <c r="L35" s="45">
        <v>34</v>
      </c>
      <c r="M35" s="75" t="s">
        <v>295</v>
      </c>
      <c r="N35" s="142">
        <v>0.69599999999999995</v>
      </c>
    </row>
    <row r="36" spans="1:14" ht="17.25" customHeight="1" x14ac:dyDescent="0.2">
      <c r="A36" s="45">
        <v>35</v>
      </c>
      <c r="B36" s="75" t="s">
        <v>210</v>
      </c>
      <c r="C36" s="103">
        <v>2.990740740740741E-2</v>
      </c>
      <c r="D36" s="65">
        <f t="shared" ref="D36:D42" si="3">ROUND(100-((100/$B$44)*(A36-1)),2)</f>
        <v>17.07</v>
      </c>
      <c r="F36" s="45">
        <f t="shared" si="1"/>
        <v>46</v>
      </c>
      <c r="G36" s="142">
        <v>0.69</v>
      </c>
      <c r="H36" s="45">
        <f t="shared" si="2"/>
        <v>36</v>
      </c>
      <c r="I36" s="59"/>
      <c r="J36" s="148">
        <v>25984</v>
      </c>
      <c r="K36" s="148"/>
      <c r="L36" s="45">
        <v>35</v>
      </c>
      <c r="M36" s="75" t="s">
        <v>372</v>
      </c>
      <c r="N36" s="142">
        <v>0.69199999999999995</v>
      </c>
    </row>
    <row r="37" spans="1:14" ht="17.25" customHeight="1" x14ac:dyDescent="0.2">
      <c r="A37" s="45">
        <v>36</v>
      </c>
      <c r="B37" s="75" t="s">
        <v>219</v>
      </c>
      <c r="C37" s="103">
        <v>3.0821759259259257E-2</v>
      </c>
      <c r="D37" s="65">
        <f t="shared" si="3"/>
        <v>14.63</v>
      </c>
      <c r="F37" s="45">
        <f t="shared" si="1"/>
        <v>46</v>
      </c>
      <c r="G37" s="142">
        <v>0.74</v>
      </c>
      <c r="H37" s="45">
        <f t="shared" si="2"/>
        <v>30</v>
      </c>
      <c r="I37" s="59"/>
      <c r="J37" s="148">
        <v>26072</v>
      </c>
      <c r="K37" s="148"/>
      <c r="L37" s="45">
        <v>36</v>
      </c>
      <c r="M37" s="75" t="s">
        <v>210</v>
      </c>
      <c r="N37" s="142">
        <v>0.69</v>
      </c>
    </row>
    <row r="38" spans="1:14" ht="17.25" customHeight="1" x14ac:dyDescent="0.2">
      <c r="A38" s="45">
        <v>37</v>
      </c>
      <c r="B38" s="75" t="s">
        <v>270</v>
      </c>
      <c r="C38" s="103">
        <v>3.0821759259259257E-2</v>
      </c>
      <c r="D38" s="65">
        <f t="shared" si="3"/>
        <v>12.2</v>
      </c>
      <c r="F38" s="45">
        <f t="shared" si="1"/>
        <v>39</v>
      </c>
      <c r="G38" s="142">
        <v>0.63500000000000001</v>
      </c>
      <c r="H38" s="45">
        <f t="shared" si="2"/>
        <v>40</v>
      </c>
      <c r="I38" s="59"/>
      <c r="J38" s="148">
        <v>28644</v>
      </c>
      <c r="K38" s="148"/>
      <c r="L38" s="45">
        <v>37</v>
      </c>
      <c r="M38" s="75" t="s">
        <v>274</v>
      </c>
      <c r="N38" s="142">
        <v>0.68600000000000005</v>
      </c>
    </row>
    <row r="39" spans="1:14" ht="17.25" customHeight="1" x14ac:dyDescent="0.2">
      <c r="A39" s="45">
        <v>38</v>
      </c>
      <c r="B39" s="75" t="s">
        <v>207</v>
      </c>
      <c r="C39" s="103">
        <v>3.1608796296296295E-2</v>
      </c>
      <c r="D39" s="65">
        <f t="shared" si="3"/>
        <v>9.76</v>
      </c>
      <c r="F39" s="45">
        <f t="shared" si="1"/>
        <v>42</v>
      </c>
      <c r="G39" s="142">
        <v>0.69799999999999995</v>
      </c>
      <c r="H39" s="45">
        <f t="shared" si="2"/>
        <v>33</v>
      </c>
      <c r="I39" s="59"/>
      <c r="J39" s="148">
        <v>27487</v>
      </c>
      <c r="K39" s="148"/>
      <c r="L39" s="45">
        <v>38</v>
      </c>
      <c r="M39" s="75" t="s">
        <v>227</v>
      </c>
      <c r="N39" s="142">
        <v>0.68300000000000005</v>
      </c>
    </row>
    <row r="40" spans="1:14" ht="17.25" customHeight="1" x14ac:dyDescent="0.2">
      <c r="A40" s="45">
        <v>39</v>
      </c>
      <c r="B40" s="75" t="s">
        <v>375</v>
      </c>
      <c r="C40" s="103">
        <v>3.4664351851851849E-2</v>
      </c>
      <c r="D40" s="65">
        <f t="shared" si="3"/>
        <v>7.32</v>
      </c>
      <c r="F40" s="45">
        <f t="shared" si="1"/>
        <v>65</v>
      </c>
      <c r="G40" s="142">
        <v>0.69899999999999995</v>
      </c>
      <c r="H40" s="45">
        <f t="shared" si="2"/>
        <v>32</v>
      </c>
      <c r="I40" s="59"/>
      <c r="J40" s="148">
        <v>19062</v>
      </c>
      <c r="K40" s="148"/>
      <c r="L40" s="45">
        <v>39</v>
      </c>
      <c r="M40" s="75" t="s">
        <v>271</v>
      </c>
      <c r="N40" s="142">
        <v>0.68100000000000005</v>
      </c>
    </row>
    <row r="41" spans="1:14" ht="17.25" customHeight="1" x14ac:dyDescent="0.2">
      <c r="A41" s="45">
        <v>40</v>
      </c>
      <c r="B41" s="75" t="s">
        <v>372</v>
      </c>
      <c r="C41" s="72">
        <v>3.4748842592592595E-2</v>
      </c>
      <c r="D41" s="65">
        <f t="shared" si="3"/>
        <v>4.88</v>
      </c>
      <c r="F41" s="45">
        <f t="shared" si="1"/>
        <v>64</v>
      </c>
      <c r="G41" s="142">
        <v>0.69199999999999995</v>
      </c>
      <c r="H41" s="45">
        <f t="shared" si="2"/>
        <v>35</v>
      </c>
      <c r="I41" s="59"/>
      <c r="J41" s="148">
        <v>19372</v>
      </c>
      <c r="K41" s="148"/>
      <c r="L41" s="45">
        <v>40</v>
      </c>
      <c r="M41" s="75" t="s">
        <v>270</v>
      </c>
      <c r="N41" s="142">
        <v>0.63500000000000001</v>
      </c>
    </row>
    <row r="42" spans="1:14" ht="17.25" customHeight="1" x14ac:dyDescent="0.2">
      <c r="A42" s="45">
        <v>41</v>
      </c>
      <c r="B42" s="75" t="s">
        <v>370</v>
      </c>
      <c r="C42" s="72">
        <v>3.4754629629629628E-2</v>
      </c>
      <c r="D42" s="65">
        <f t="shared" si="3"/>
        <v>2.44</v>
      </c>
      <c r="F42" s="45">
        <f t="shared" si="1"/>
        <v>42</v>
      </c>
      <c r="G42" s="142">
        <v>0.63500000000000001</v>
      </c>
      <c r="H42" s="45">
        <f t="shared" si="2"/>
        <v>40</v>
      </c>
      <c r="I42" s="59"/>
      <c r="J42" s="148">
        <v>27503</v>
      </c>
      <c r="K42" s="148"/>
      <c r="L42" s="45">
        <v>40</v>
      </c>
      <c r="M42" s="75" t="s">
        <v>370</v>
      </c>
      <c r="N42" s="142">
        <v>0.63500000000000001</v>
      </c>
    </row>
    <row r="43" spans="1:14" ht="17.25" customHeight="1" x14ac:dyDescent="0.2">
      <c r="A43" s="71"/>
      <c r="B43" s="71"/>
      <c r="C43" s="71"/>
      <c r="D43" s="71"/>
      <c r="M43" s="71"/>
    </row>
    <row r="44" spans="1:14" ht="17.25" customHeight="1" x14ac:dyDescent="0.2">
      <c r="A44" s="45" t="s">
        <v>27</v>
      </c>
      <c r="B44" s="66">
        <v>41</v>
      </c>
      <c r="C44" s="71" t="s">
        <v>30</v>
      </c>
      <c r="D44" s="152">
        <f>SUM(D2:D42)</f>
        <v>2100.0000000000005</v>
      </c>
      <c r="F44" s="153">
        <f>AVERAGE(F2:F42)</f>
        <v>43.878048780487802</v>
      </c>
      <c r="G44" s="154">
        <f>AVERAGE(G2:G42)</f>
        <v>0.76560975609756121</v>
      </c>
    </row>
  </sheetData>
  <sheetProtection algorithmName="SHA-512" hashValue="b3U3UKAe53+lk5ZKHDWbjbbtCvfapx3IjXz6NXWesSmdx5Pj5r/CkQhLN09l84GxNxTENUZKbVGkZwqDbWwPpA==" saltValue="BzCCvwazsXLn4RI2eKu39w==" spinCount="100000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34"/>
  <sheetViews>
    <sheetView zoomScale="85" zoomScaleNormal="85" workbookViewId="0"/>
  </sheetViews>
  <sheetFormatPr defaultRowHeight="12.75" x14ac:dyDescent="0.2"/>
  <cols>
    <col min="1" max="1" width="11.85546875" customWidth="1"/>
    <col min="2" max="2" width="10.7109375" customWidth="1"/>
    <col min="3" max="3" width="23.140625" customWidth="1"/>
    <col min="4" max="9" width="10.85546875" customWidth="1"/>
    <col min="10" max="14" width="9.140625" hidden="1" customWidth="1"/>
    <col min="16" max="16" width="11.7109375" bestFit="1" customWidth="1"/>
  </cols>
  <sheetData>
    <row r="1" spans="1:14" ht="38.25" x14ac:dyDescent="0.2">
      <c r="A1" s="8" t="s">
        <v>6</v>
      </c>
      <c r="B1" s="8" t="s">
        <v>7</v>
      </c>
      <c r="C1" s="62" t="s">
        <v>8</v>
      </c>
      <c r="D1" s="8" t="s">
        <v>17</v>
      </c>
      <c r="E1" s="8" t="s">
        <v>9</v>
      </c>
      <c r="F1" s="8" t="s">
        <v>20</v>
      </c>
      <c r="G1" s="8" t="s">
        <v>151</v>
      </c>
      <c r="H1" s="8" t="s">
        <v>385</v>
      </c>
      <c r="I1" s="8" t="s">
        <v>10</v>
      </c>
      <c r="J1" s="76">
        <v>1.5856481481481482E-2</v>
      </c>
      <c r="K1" s="157" t="s">
        <v>379</v>
      </c>
      <c r="L1" s="157" t="s">
        <v>380</v>
      </c>
      <c r="M1" s="157" t="s">
        <v>311</v>
      </c>
      <c r="N1" s="157" t="s">
        <v>381</v>
      </c>
    </row>
    <row r="2" spans="1:14" ht="16.5" customHeight="1" x14ac:dyDescent="0.2">
      <c r="A2" s="45">
        <f t="shared" ref="A2:A20" si="0">RANK(G2,$G$2:$G$20,1)</f>
        <v>1</v>
      </c>
      <c r="B2" s="45">
        <f t="shared" ref="B2:B20" si="1">RANK(F2,$F$2:$F$28,1)</f>
        <v>17</v>
      </c>
      <c r="C2" s="44" t="s">
        <v>331</v>
      </c>
      <c r="D2" s="105">
        <v>1.5856481481481482E-2</v>
      </c>
      <c r="E2" s="105">
        <f t="shared" ref="E2:E20" si="2">$J$1-D2</f>
        <v>0</v>
      </c>
      <c r="F2" s="105">
        <v>1.5902777777777766E-2</v>
      </c>
      <c r="G2" s="105">
        <f t="shared" ref="G2:G20" si="3">F2+E2</f>
        <v>1.5902777777777766E-2</v>
      </c>
      <c r="H2" s="105">
        <f t="shared" ref="H2:H20" si="4">IF(F2&gt;D2,F2-D2,D2-F2)</f>
        <v>4.6296296296283873E-5</v>
      </c>
      <c r="I2" s="65">
        <f t="shared" ref="I2:I20" si="5">ROUND(100-((100/$B$22)*(A2-1)),2)</f>
        <v>100</v>
      </c>
      <c r="K2" s="76">
        <v>7.7939814814814809E-2</v>
      </c>
      <c r="L2" s="76">
        <v>9.1296296296296306E-2</v>
      </c>
      <c r="M2" s="76">
        <f t="shared" ref="M2:M19" si="6">L2-K2</f>
        <v>1.3356481481481497E-2</v>
      </c>
      <c r="N2" s="76">
        <f>K2-$K$20</f>
        <v>3.3449074074073937E-3</v>
      </c>
    </row>
    <row r="3" spans="1:14" ht="16.5" customHeight="1" x14ac:dyDescent="0.2">
      <c r="A3" s="45">
        <f t="shared" si="0"/>
        <v>2</v>
      </c>
      <c r="B3" s="45">
        <f t="shared" si="1"/>
        <v>4</v>
      </c>
      <c r="C3" s="44" t="s">
        <v>203</v>
      </c>
      <c r="D3" s="105">
        <v>1.3368055555555557E-2</v>
      </c>
      <c r="E3" s="105">
        <f t="shared" si="2"/>
        <v>2.4884259259259252E-3</v>
      </c>
      <c r="F3" s="105">
        <v>1.366898148148149E-2</v>
      </c>
      <c r="G3" s="105">
        <f t="shared" si="3"/>
        <v>1.6157407407407415E-2</v>
      </c>
      <c r="H3" s="105">
        <f t="shared" si="4"/>
        <v>3.0092592592593365E-4</v>
      </c>
      <c r="I3" s="65">
        <f t="shared" si="5"/>
        <v>94.74</v>
      </c>
      <c r="K3" s="76">
        <v>7.7245370370370367E-2</v>
      </c>
      <c r="L3" s="76">
        <v>9.076388888888888E-2</v>
      </c>
      <c r="M3" s="76">
        <f t="shared" si="6"/>
        <v>1.3518518518518513E-2</v>
      </c>
      <c r="N3" s="76">
        <f t="shared" ref="N3:N20" si="7">K3-$K$20</f>
        <v>2.6504629629629517E-3</v>
      </c>
    </row>
    <row r="4" spans="1:14" ht="16.5" customHeight="1" x14ac:dyDescent="0.2">
      <c r="A4" s="45">
        <f t="shared" si="0"/>
        <v>3</v>
      </c>
      <c r="B4" s="45">
        <f t="shared" si="1"/>
        <v>2</v>
      </c>
      <c r="C4" s="44" t="s">
        <v>211</v>
      </c>
      <c r="D4" s="105">
        <v>1.3194444444444444E-2</v>
      </c>
      <c r="E4" s="105">
        <f t="shared" si="2"/>
        <v>2.6620370370370374E-3</v>
      </c>
      <c r="F4" s="105">
        <v>1.3518518518518513E-2</v>
      </c>
      <c r="G4" s="105">
        <f t="shared" si="3"/>
        <v>1.6180555555555552E-2</v>
      </c>
      <c r="H4" s="105">
        <f t="shared" si="4"/>
        <v>3.2407407407406864E-4</v>
      </c>
      <c r="I4" s="65">
        <f t="shared" si="5"/>
        <v>89.47</v>
      </c>
      <c r="K4" s="76">
        <v>7.7245370370370367E-2</v>
      </c>
      <c r="L4" s="76">
        <v>9.1087962962962954E-2</v>
      </c>
      <c r="M4" s="76">
        <f t="shared" si="6"/>
        <v>1.3842592592592587E-2</v>
      </c>
      <c r="N4" s="76">
        <f t="shared" si="7"/>
        <v>2.6504629629629517E-3</v>
      </c>
    </row>
    <row r="5" spans="1:14" ht="16.5" customHeight="1" x14ac:dyDescent="0.2">
      <c r="A5" s="45">
        <f t="shared" si="0"/>
        <v>4</v>
      </c>
      <c r="B5" s="45">
        <f t="shared" si="1"/>
        <v>9</v>
      </c>
      <c r="C5" s="44" t="s">
        <v>289</v>
      </c>
      <c r="D5" s="105">
        <v>1.4120370370370368E-2</v>
      </c>
      <c r="E5" s="105">
        <f t="shared" si="2"/>
        <v>1.7361111111111136E-3</v>
      </c>
      <c r="F5" s="105">
        <v>1.4479166666666668E-2</v>
      </c>
      <c r="G5" s="105">
        <f t="shared" si="3"/>
        <v>1.621527777777778E-2</v>
      </c>
      <c r="H5" s="105">
        <f t="shared" si="4"/>
        <v>3.5879629629629976E-4</v>
      </c>
      <c r="I5" s="65">
        <f t="shared" si="5"/>
        <v>84.21</v>
      </c>
      <c r="K5" s="76">
        <v>7.7245370370370367E-2</v>
      </c>
      <c r="L5" s="76">
        <v>9.0856481481481469E-2</v>
      </c>
      <c r="M5" s="76">
        <f t="shared" si="6"/>
        <v>1.3611111111111102E-2</v>
      </c>
      <c r="N5" s="76">
        <f t="shared" si="7"/>
        <v>2.6504629629629517E-3</v>
      </c>
    </row>
    <row r="6" spans="1:14" ht="16.5" customHeight="1" x14ac:dyDescent="0.2">
      <c r="A6" s="45">
        <f t="shared" si="0"/>
        <v>5</v>
      </c>
      <c r="B6" s="45">
        <f t="shared" si="1"/>
        <v>11</v>
      </c>
      <c r="C6" s="44" t="s">
        <v>262</v>
      </c>
      <c r="D6" s="105">
        <v>1.4236111111111111E-2</v>
      </c>
      <c r="E6" s="105">
        <f t="shared" si="2"/>
        <v>1.620370370370371E-3</v>
      </c>
      <c r="F6" s="105">
        <v>1.4646990740740731E-2</v>
      </c>
      <c r="G6" s="105">
        <f t="shared" si="3"/>
        <v>1.6267361111111101E-2</v>
      </c>
      <c r="H6" s="105">
        <f t="shared" si="4"/>
        <v>4.1087962962962042E-4</v>
      </c>
      <c r="I6" s="65">
        <f t="shared" si="5"/>
        <v>78.95</v>
      </c>
      <c r="K6" s="76">
        <v>7.706018518518519E-2</v>
      </c>
      <c r="L6" s="76">
        <v>9.072916666666668E-2</v>
      </c>
      <c r="M6" s="76">
        <f t="shared" si="6"/>
        <v>1.366898148148149E-2</v>
      </c>
      <c r="N6" s="76">
        <f t="shared" si="7"/>
        <v>2.4652777777777746E-3</v>
      </c>
    </row>
    <row r="7" spans="1:14" ht="16.5" customHeight="1" x14ac:dyDescent="0.2">
      <c r="A7" s="45">
        <f t="shared" si="0"/>
        <v>6</v>
      </c>
      <c r="B7" s="45">
        <f t="shared" si="1"/>
        <v>3</v>
      </c>
      <c r="C7" s="44" t="s">
        <v>208</v>
      </c>
      <c r="D7" s="105">
        <v>1.3194444444444444E-2</v>
      </c>
      <c r="E7" s="105">
        <f t="shared" si="2"/>
        <v>2.6620370370370374E-3</v>
      </c>
      <c r="F7" s="105">
        <v>1.3611111111111102E-2</v>
      </c>
      <c r="G7" s="105">
        <f t="shared" si="3"/>
        <v>1.6273148148148141E-2</v>
      </c>
      <c r="H7" s="105">
        <f t="shared" si="4"/>
        <v>4.1666666666665721E-4</v>
      </c>
      <c r="I7" s="65">
        <f t="shared" si="5"/>
        <v>73.680000000000007</v>
      </c>
      <c r="K7" s="76">
        <v>7.6967592592592601E-2</v>
      </c>
      <c r="L7" s="76">
        <v>9.1712962962962954E-2</v>
      </c>
      <c r="M7" s="76">
        <f t="shared" si="6"/>
        <v>1.4745370370370353E-2</v>
      </c>
      <c r="N7" s="76">
        <f t="shared" si="7"/>
        <v>2.372685185185186E-3</v>
      </c>
    </row>
    <row r="8" spans="1:14" ht="16.5" customHeight="1" x14ac:dyDescent="0.2">
      <c r="A8" s="45">
        <f t="shared" si="0"/>
        <v>7</v>
      </c>
      <c r="B8" s="45">
        <f t="shared" si="1"/>
        <v>15</v>
      </c>
      <c r="C8" s="44" t="s">
        <v>373</v>
      </c>
      <c r="D8" s="105">
        <v>1.4930555555555556E-2</v>
      </c>
      <c r="E8" s="105">
        <f t="shared" si="2"/>
        <v>9.2592592592592553E-4</v>
      </c>
      <c r="F8" s="105">
        <v>1.5393518518518515E-2</v>
      </c>
      <c r="G8" s="105">
        <f t="shared" si="3"/>
        <v>1.6319444444444442E-2</v>
      </c>
      <c r="H8" s="105">
        <f t="shared" si="4"/>
        <v>4.6296296296295843E-4</v>
      </c>
      <c r="I8" s="65">
        <f t="shared" si="5"/>
        <v>68.42</v>
      </c>
      <c r="K8" s="76">
        <v>7.6956018518518521E-2</v>
      </c>
      <c r="L8" s="76">
        <v>9.1006944444444446E-2</v>
      </c>
      <c r="M8" s="76">
        <f t="shared" si="6"/>
        <v>1.4050925925925925E-2</v>
      </c>
      <c r="N8" s="76">
        <f t="shared" si="7"/>
        <v>2.3611111111111055E-3</v>
      </c>
    </row>
    <row r="9" spans="1:14" ht="16.5" customHeight="1" x14ac:dyDescent="0.2">
      <c r="A9" s="45">
        <f t="shared" si="0"/>
        <v>8</v>
      </c>
      <c r="B9" s="45">
        <f t="shared" si="1"/>
        <v>7</v>
      </c>
      <c r="C9" s="44" t="s">
        <v>290</v>
      </c>
      <c r="D9" s="105">
        <v>1.3599537037037037E-2</v>
      </c>
      <c r="E9" s="105">
        <f t="shared" si="2"/>
        <v>2.2569444444444451E-3</v>
      </c>
      <c r="F9" s="105">
        <v>1.4074074074074072E-2</v>
      </c>
      <c r="G9" s="105">
        <f t="shared" si="3"/>
        <v>1.6331018518518516E-2</v>
      </c>
      <c r="H9" s="105">
        <f t="shared" si="4"/>
        <v>4.7453703703703547E-4</v>
      </c>
      <c r="I9" s="65">
        <f t="shared" si="5"/>
        <v>63.16</v>
      </c>
      <c r="K9" s="76">
        <v>7.6921296296296293E-2</v>
      </c>
      <c r="L9" s="76">
        <v>9.0995370370370365E-2</v>
      </c>
      <c r="M9" s="76">
        <f t="shared" si="6"/>
        <v>1.4074074074074072E-2</v>
      </c>
      <c r="N9" s="76">
        <f t="shared" si="7"/>
        <v>2.3263888888888778E-3</v>
      </c>
    </row>
    <row r="10" spans="1:14" ht="16.5" customHeight="1" x14ac:dyDescent="0.2">
      <c r="A10" s="45">
        <f t="shared" si="0"/>
        <v>9</v>
      </c>
      <c r="B10" s="45">
        <f t="shared" si="1"/>
        <v>6</v>
      </c>
      <c r="C10" s="44" t="s">
        <v>246</v>
      </c>
      <c r="D10" s="105">
        <v>1.3541666666666667E-2</v>
      </c>
      <c r="E10" s="105">
        <f t="shared" si="2"/>
        <v>2.3148148148148147E-3</v>
      </c>
      <c r="F10" s="105">
        <v>1.4050925925925925E-2</v>
      </c>
      <c r="G10" s="105">
        <f t="shared" si="3"/>
        <v>1.636574074074074E-2</v>
      </c>
      <c r="H10" s="105">
        <f t="shared" si="4"/>
        <v>5.0925925925925791E-4</v>
      </c>
      <c r="I10" s="65">
        <f t="shared" si="5"/>
        <v>57.89</v>
      </c>
      <c r="K10" s="76">
        <v>7.6863425925925918E-2</v>
      </c>
      <c r="L10" s="76">
        <v>9.1446759259259255E-2</v>
      </c>
      <c r="M10" s="76">
        <f t="shared" si="6"/>
        <v>1.4583333333333337E-2</v>
      </c>
      <c r="N10" s="76">
        <f t="shared" si="7"/>
        <v>2.2685185185185031E-3</v>
      </c>
    </row>
    <row r="11" spans="1:14" ht="16.5" customHeight="1" x14ac:dyDescent="0.2">
      <c r="A11" s="45">
        <f t="shared" si="0"/>
        <v>10</v>
      </c>
      <c r="B11" s="45">
        <f t="shared" si="1"/>
        <v>5</v>
      </c>
      <c r="C11" s="44" t="s">
        <v>222</v>
      </c>
      <c r="D11" s="105">
        <v>1.3194444444444444E-2</v>
      </c>
      <c r="E11" s="105">
        <f t="shared" si="2"/>
        <v>2.6620370370370374E-3</v>
      </c>
      <c r="F11" s="105">
        <v>1.3842592592592587E-2</v>
      </c>
      <c r="G11" s="105">
        <f t="shared" si="3"/>
        <v>1.6504629629629626E-2</v>
      </c>
      <c r="H11" s="105">
        <f t="shared" si="4"/>
        <v>6.4814814814814249E-4</v>
      </c>
      <c r="I11" s="65">
        <f t="shared" si="5"/>
        <v>52.63</v>
      </c>
      <c r="K11" s="76">
        <v>7.6724537037037036E-2</v>
      </c>
      <c r="L11" s="76">
        <v>9.1145833333333329E-2</v>
      </c>
      <c r="M11" s="76">
        <f t="shared" si="6"/>
        <v>1.4421296296296293E-2</v>
      </c>
      <c r="N11" s="76">
        <f t="shared" si="7"/>
        <v>2.1296296296296202E-3</v>
      </c>
    </row>
    <row r="12" spans="1:14" ht="16.5" customHeight="1" x14ac:dyDescent="0.2">
      <c r="A12" s="45">
        <f t="shared" si="0"/>
        <v>11</v>
      </c>
      <c r="B12" s="45">
        <f t="shared" si="1"/>
        <v>8</v>
      </c>
      <c r="C12" s="44" t="s">
        <v>226</v>
      </c>
      <c r="D12" s="105">
        <v>1.3715277777777778E-2</v>
      </c>
      <c r="E12" s="105">
        <f t="shared" si="2"/>
        <v>2.1412037037037042E-3</v>
      </c>
      <c r="F12" s="105">
        <v>1.4421296296296293E-2</v>
      </c>
      <c r="G12" s="105">
        <f t="shared" si="3"/>
        <v>1.6562499999999997E-2</v>
      </c>
      <c r="H12" s="105">
        <f t="shared" si="4"/>
        <v>7.0601851851851555E-4</v>
      </c>
      <c r="I12" s="65">
        <f t="shared" si="5"/>
        <v>47.37</v>
      </c>
      <c r="K12" s="76">
        <v>7.6550925925925925E-2</v>
      </c>
      <c r="L12" s="76">
        <v>9.2118055555555564E-2</v>
      </c>
      <c r="M12" s="76">
        <f t="shared" si="6"/>
        <v>1.5567129629629639E-2</v>
      </c>
      <c r="N12" s="76">
        <f t="shared" si="7"/>
        <v>1.9560185185185097E-3</v>
      </c>
    </row>
    <row r="13" spans="1:14" ht="16.5" customHeight="1" x14ac:dyDescent="0.2">
      <c r="A13" s="45">
        <f t="shared" si="0"/>
        <v>12</v>
      </c>
      <c r="B13" s="45">
        <f t="shared" si="1"/>
        <v>1</v>
      </c>
      <c r="C13" s="44" t="s">
        <v>217</v>
      </c>
      <c r="D13" s="105">
        <v>1.2499999999999999E-2</v>
      </c>
      <c r="E13" s="105">
        <f t="shared" si="2"/>
        <v>3.3564814814814829E-3</v>
      </c>
      <c r="F13" s="105">
        <v>1.3356481481481497E-2</v>
      </c>
      <c r="G13" s="105">
        <f t="shared" si="3"/>
        <v>1.6712962962962978E-2</v>
      </c>
      <c r="H13" s="105">
        <f t="shared" si="4"/>
        <v>8.5648148148149798E-4</v>
      </c>
      <c r="I13" s="65">
        <f t="shared" si="5"/>
        <v>42.11</v>
      </c>
      <c r="K13" s="76">
        <v>7.6550925925925925E-2</v>
      </c>
      <c r="L13" s="76">
        <v>9.1516203703703711E-2</v>
      </c>
      <c r="M13" s="76">
        <f t="shared" si="6"/>
        <v>1.4965277777777786E-2</v>
      </c>
      <c r="N13" s="76">
        <f t="shared" si="7"/>
        <v>1.9560185185185097E-3</v>
      </c>
    </row>
    <row r="14" spans="1:14" ht="16.5" customHeight="1" x14ac:dyDescent="0.2">
      <c r="A14" s="45">
        <f t="shared" si="0"/>
        <v>13</v>
      </c>
      <c r="B14" s="45">
        <f t="shared" si="1"/>
        <v>14</v>
      </c>
      <c r="C14" s="44" t="s">
        <v>216</v>
      </c>
      <c r="D14" s="105">
        <v>1.4351851851851852E-2</v>
      </c>
      <c r="E14" s="105">
        <f t="shared" si="2"/>
        <v>1.5046296296296301E-3</v>
      </c>
      <c r="F14" s="105">
        <v>1.5277777777777779E-2</v>
      </c>
      <c r="G14" s="105">
        <f t="shared" si="3"/>
        <v>1.6782407407407409E-2</v>
      </c>
      <c r="H14" s="105">
        <f t="shared" si="4"/>
        <v>9.2592592592592726E-4</v>
      </c>
      <c r="I14" s="65">
        <f t="shared" si="5"/>
        <v>36.840000000000003</v>
      </c>
      <c r="K14" s="76">
        <v>7.631944444444444E-2</v>
      </c>
      <c r="L14" s="76">
        <v>9.0798611111111108E-2</v>
      </c>
      <c r="M14" s="76">
        <f t="shared" si="6"/>
        <v>1.4479166666666668E-2</v>
      </c>
      <c r="N14" s="76">
        <f t="shared" si="7"/>
        <v>1.7245370370370244E-3</v>
      </c>
    </row>
    <row r="15" spans="1:14" ht="16.5" customHeight="1" x14ac:dyDescent="0.2">
      <c r="A15" s="45">
        <f t="shared" si="0"/>
        <v>14</v>
      </c>
      <c r="B15" s="45">
        <f t="shared" si="1"/>
        <v>10</v>
      </c>
      <c r="C15" s="44" t="s">
        <v>259</v>
      </c>
      <c r="D15" s="105">
        <v>1.3599537037037037E-2</v>
      </c>
      <c r="E15" s="105">
        <f t="shared" si="2"/>
        <v>2.2569444444444451E-3</v>
      </c>
      <c r="F15" s="105">
        <v>1.4583333333333337E-2</v>
      </c>
      <c r="G15" s="105">
        <f t="shared" si="3"/>
        <v>1.684027777777778E-2</v>
      </c>
      <c r="H15" s="105">
        <f t="shared" si="4"/>
        <v>9.8379629629630032E-4</v>
      </c>
      <c r="I15" s="65">
        <f t="shared" si="5"/>
        <v>31.58</v>
      </c>
      <c r="K15" s="76">
        <v>7.6203703703703704E-2</v>
      </c>
      <c r="L15" s="76">
        <v>9.0850694444444435E-2</v>
      </c>
      <c r="M15" s="76">
        <f t="shared" si="6"/>
        <v>1.4646990740740731E-2</v>
      </c>
      <c r="N15" s="76">
        <f t="shared" si="7"/>
        <v>1.6087962962962887E-3</v>
      </c>
    </row>
    <row r="16" spans="1:14" ht="16.5" customHeight="1" x14ac:dyDescent="0.2">
      <c r="A16" s="45">
        <f t="shared" si="0"/>
        <v>15</v>
      </c>
      <c r="B16" s="45">
        <f t="shared" si="1"/>
        <v>13</v>
      </c>
      <c r="C16" s="44" t="s">
        <v>205</v>
      </c>
      <c r="D16" s="105">
        <v>1.3888888888888888E-2</v>
      </c>
      <c r="E16" s="105">
        <f t="shared" si="2"/>
        <v>1.9675925925925937E-3</v>
      </c>
      <c r="F16" s="105">
        <v>1.4965277777777786E-2</v>
      </c>
      <c r="G16" s="105">
        <f t="shared" si="3"/>
        <v>1.6932870370370379E-2</v>
      </c>
      <c r="H16" s="105">
        <f t="shared" si="4"/>
        <v>1.0763888888888976E-3</v>
      </c>
      <c r="I16" s="65">
        <f t="shared" si="5"/>
        <v>26.32</v>
      </c>
      <c r="K16" s="76">
        <v>7.6087962962962954E-2</v>
      </c>
      <c r="L16" s="76">
        <v>9.1365740740740733E-2</v>
      </c>
      <c r="M16" s="76">
        <f t="shared" si="6"/>
        <v>1.5277777777777779E-2</v>
      </c>
      <c r="N16" s="76">
        <f t="shared" si="7"/>
        <v>1.4930555555555391E-3</v>
      </c>
    </row>
    <row r="17" spans="1:14" ht="16.5" customHeight="1" x14ac:dyDescent="0.2">
      <c r="A17" s="45">
        <f t="shared" si="0"/>
        <v>16</v>
      </c>
      <c r="B17" s="45">
        <f t="shared" si="1"/>
        <v>18</v>
      </c>
      <c r="C17" s="44" t="s">
        <v>371</v>
      </c>
      <c r="D17" s="105">
        <v>1.5509259259259257E-2</v>
      </c>
      <c r="E17" s="105">
        <f t="shared" si="2"/>
        <v>3.4722222222222446E-4</v>
      </c>
      <c r="F17" s="105">
        <v>1.6759259259259252E-2</v>
      </c>
      <c r="G17" s="105">
        <f t="shared" si="3"/>
        <v>1.7106481481481476E-2</v>
      </c>
      <c r="H17" s="105">
        <f t="shared" si="4"/>
        <v>1.2499999999999942E-3</v>
      </c>
      <c r="I17" s="65">
        <f t="shared" si="5"/>
        <v>21.05</v>
      </c>
      <c r="K17" s="76">
        <v>7.5509259259259262E-2</v>
      </c>
      <c r="L17" s="76">
        <v>9.0902777777777777E-2</v>
      </c>
      <c r="M17" s="76">
        <f t="shared" si="6"/>
        <v>1.5393518518518515E-2</v>
      </c>
      <c r="N17" s="76">
        <f t="shared" si="7"/>
        <v>9.1435185185184675E-4</v>
      </c>
    </row>
    <row r="18" spans="1:14" ht="16.5" customHeight="1" x14ac:dyDescent="0.2">
      <c r="A18" s="45">
        <f t="shared" si="0"/>
        <v>17</v>
      </c>
      <c r="B18" s="45">
        <f t="shared" si="1"/>
        <v>12</v>
      </c>
      <c r="C18" s="44" t="s">
        <v>263</v>
      </c>
      <c r="D18" s="105">
        <v>1.3368055555555557E-2</v>
      </c>
      <c r="E18" s="105">
        <f t="shared" si="2"/>
        <v>2.4884259259259252E-3</v>
      </c>
      <c r="F18" s="105">
        <v>1.4745370370370353E-2</v>
      </c>
      <c r="G18" s="105">
        <f t="shared" si="3"/>
        <v>1.7233796296296278E-2</v>
      </c>
      <c r="H18" s="105">
        <f t="shared" si="4"/>
        <v>1.3773148148147965E-3</v>
      </c>
      <c r="I18" s="65">
        <f t="shared" si="5"/>
        <v>15.79</v>
      </c>
      <c r="K18" s="76">
        <v>7.5509259259259262E-2</v>
      </c>
      <c r="L18" s="76">
        <v>9.2372685185185197E-2</v>
      </c>
      <c r="M18" s="76">
        <f t="shared" si="6"/>
        <v>1.6863425925925934E-2</v>
      </c>
      <c r="N18" s="76">
        <f t="shared" si="7"/>
        <v>9.1435185185184675E-4</v>
      </c>
    </row>
    <row r="19" spans="1:14" ht="16.5" customHeight="1" x14ac:dyDescent="0.2">
      <c r="A19" s="45">
        <f t="shared" si="0"/>
        <v>18</v>
      </c>
      <c r="B19" s="45">
        <f t="shared" si="1"/>
        <v>16</v>
      </c>
      <c r="C19" s="44" t="s">
        <v>257</v>
      </c>
      <c r="D19" s="105">
        <v>1.3888888888888888E-2</v>
      </c>
      <c r="E19" s="105">
        <f t="shared" si="2"/>
        <v>1.9675925925925937E-3</v>
      </c>
      <c r="F19" s="105">
        <v>1.5567129629629639E-2</v>
      </c>
      <c r="G19" s="105">
        <f t="shared" si="3"/>
        <v>1.7534722222222233E-2</v>
      </c>
      <c r="H19" s="105">
        <f t="shared" si="4"/>
        <v>1.678240740740751E-3</v>
      </c>
      <c r="I19" s="65">
        <f t="shared" si="5"/>
        <v>10.53</v>
      </c>
      <c r="K19" s="76">
        <v>7.4930555555555556E-2</v>
      </c>
      <c r="L19" s="76">
        <v>9.1689814814814807E-2</v>
      </c>
      <c r="M19" s="76">
        <f t="shared" si="6"/>
        <v>1.6759259259259252E-2</v>
      </c>
      <c r="N19" s="76">
        <f t="shared" si="7"/>
        <v>3.3564814814814048E-4</v>
      </c>
    </row>
    <row r="20" spans="1:14" ht="16.5" customHeight="1" x14ac:dyDescent="0.2">
      <c r="A20" s="45">
        <f t="shared" si="0"/>
        <v>19</v>
      </c>
      <c r="B20" s="45">
        <f t="shared" si="1"/>
        <v>19</v>
      </c>
      <c r="C20" s="44" t="s">
        <v>210</v>
      </c>
      <c r="D20" s="105">
        <v>1.4930555555555556E-2</v>
      </c>
      <c r="E20" s="105">
        <f t="shared" si="2"/>
        <v>9.2592592592592553E-4</v>
      </c>
      <c r="F20" s="105">
        <v>1.6863425925925934E-2</v>
      </c>
      <c r="G20" s="105">
        <f t="shared" si="3"/>
        <v>1.7789351851851862E-2</v>
      </c>
      <c r="H20" s="105">
        <f t="shared" si="4"/>
        <v>1.9328703703703782E-3</v>
      </c>
      <c r="I20" s="65">
        <f t="shared" si="5"/>
        <v>5.26</v>
      </c>
      <c r="K20" s="76">
        <v>7.4594907407407415E-2</v>
      </c>
      <c r="L20" s="76">
        <v>9.0497685185185181E-2</v>
      </c>
      <c r="M20" s="76">
        <f>L20-K20</f>
        <v>1.5902777777777766E-2</v>
      </c>
      <c r="N20" s="76">
        <f t="shared" si="7"/>
        <v>0</v>
      </c>
    </row>
    <row r="22" spans="1:14" ht="17.25" customHeight="1" x14ac:dyDescent="0.2">
      <c r="A22" s="45" t="s">
        <v>27</v>
      </c>
      <c r="B22" s="66">
        <v>19</v>
      </c>
    </row>
    <row r="24" spans="1:14" ht="17.25" customHeight="1" x14ac:dyDescent="0.2">
      <c r="A24" s="45" t="s">
        <v>16</v>
      </c>
      <c r="B24" s="45">
        <v>1</v>
      </c>
      <c r="C24" s="44" t="s">
        <v>271</v>
      </c>
      <c r="D24" s="71"/>
      <c r="I24" s="45">
        <f>ROUND(100-((100/$B$22)*(ROUNDUP($B$22*0.4,0)-1)),2)</f>
        <v>63.16</v>
      </c>
    </row>
    <row r="25" spans="1:14" ht="17.25" customHeight="1" x14ac:dyDescent="0.2">
      <c r="B25" s="45">
        <v>2</v>
      </c>
      <c r="C25" s="44" t="s">
        <v>209</v>
      </c>
      <c r="D25" s="71" t="s">
        <v>383</v>
      </c>
      <c r="I25" s="45">
        <v>0</v>
      </c>
    </row>
    <row r="26" spans="1:14" ht="17.25" customHeight="1" x14ac:dyDescent="0.2">
      <c r="B26" s="45">
        <v>3</v>
      </c>
      <c r="C26" s="44" t="s">
        <v>220</v>
      </c>
      <c r="D26" s="71" t="s">
        <v>382</v>
      </c>
      <c r="I26" s="45">
        <v>0</v>
      </c>
    </row>
    <row r="28" spans="1:14" ht="17.25" customHeight="1" x14ac:dyDescent="0.2">
      <c r="H28" s="71" t="s">
        <v>30</v>
      </c>
      <c r="I28" s="65">
        <f>SUM(I2:I26)</f>
        <v>1063.1599999999999</v>
      </c>
    </row>
    <row r="31" spans="1:14" ht="19.5" customHeight="1" x14ac:dyDescent="0.2">
      <c r="A31" s="71" t="s">
        <v>384</v>
      </c>
    </row>
    <row r="32" spans="1:14" ht="17.25" customHeight="1" x14ac:dyDescent="0.2">
      <c r="A32" s="45"/>
      <c r="B32" s="45"/>
      <c r="C32" s="44" t="s">
        <v>255</v>
      </c>
      <c r="D32" s="105"/>
      <c r="E32" s="105"/>
      <c r="F32" s="105">
        <v>1.4895833333333344E-2</v>
      </c>
      <c r="G32" s="105"/>
      <c r="H32" s="105"/>
      <c r="I32" s="65"/>
      <c r="K32" s="76">
        <v>7.6863425925925918E-2</v>
      </c>
      <c r="L32" s="76">
        <v>9.1759259259259263E-2</v>
      </c>
      <c r="M32" s="76">
        <f t="shared" ref="M32:M34" si="8">L32-K32</f>
        <v>1.4895833333333344E-2</v>
      </c>
    </row>
    <row r="33" spans="1:13" ht="17.25" customHeight="1" x14ac:dyDescent="0.2">
      <c r="A33" s="45"/>
      <c r="B33" s="45"/>
      <c r="C33" s="44" t="s">
        <v>378</v>
      </c>
      <c r="D33" s="105"/>
      <c r="E33" s="105"/>
      <c r="F33" s="105">
        <v>1.3877314814814815E-2</v>
      </c>
      <c r="G33" s="105"/>
      <c r="H33" s="105"/>
      <c r="I33" s="65"/>
      <c r="K33" s="76">
        <v>7.6956018518518521E-2</v>
      </c>
      <c r="L33" s="76">
        <v>9.0833333333333335E-2</v>
      </c>
      <c r="M33" s="76">
        <f t="shared" si="8"/>
        <v>1.3877314814814815E-2</v>
      </c>
    </row>
    <row r="34" spans="1:13" ht="17.25" customHeight="1" x14ac:dyDescent="0.2">
      <c r="A34" s="45"/>
      <c r="B34" s="45"/>
      <c r="C34" s="44" t="s">
        <v>270</v>
      </c>
      <c r="D34" s="105"/>
      <c r="E34" s="105"/>
      <c r="F34" s="105">
        <v>1.607638888888889E-2</v>
      </c>
      <c r="G34" s="105"/>
      <c r="H34" s="105"/>
      <c r="I34" s="65"/>
      <c r="K34" s="76">
        <v>7.5520833333333329E-2</v>
      </c>
      <c r="L34" s="76">
        <v>9.1597222222222219E-2</v>
      </c>
      <c r="M34" s="76">
        <f t="shared" si="8"/>
        <v>1.607638888888889E-2</v>
      </c>
    </row>
  </sheetData>
  <sheetProtection algorithmName="SHA-512" hashValue="TAgOt9Mp7w83L/8czg5/EryVEVZo/af3F9Oi/OjSDDAZD+1J9isZdKbNNdsc1W6XKylbyfcxDBREIKOTnywG+w==" saltValue="1CAoaXfImh5+FIedeWXKwg==" spinCount="100000" sheet="1" objects="1" scenarios="1"/>
  <sortState xmlns:xlrd2="http://schemas.microsoft.com/office/spreadsheetml/2017/richdata2" ref="A2:I20">
    <sortCondition ref="A2:A2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Progress points</vt:lpstr>
      <vt:lpstr>5M's</vt:lpstr>
      <vt:lpstr>Mile handicap</vt:lpstr>
      <vt:lpstr>3000m handicap</vt:lpstr>
      <vt:lpstr>5000m handicap</vt:lpstr>
      <vt:lpstr>Peter Moor 2000m</vt:lpstr>
      <vt:lpstr>2 Bridges Relay</vt:lpstr>
      <vt:lpstr>10 km</vt:lpstr>
      <vt:lpstr>KL handicap</vt:lpstr>
      <vt:lpstr>Max Howard Tan handicap</vt:lpstr>
      <vt:lpstr>parkrun</vt:lpstr>
      <vt:lpstr>'Progress points'!Print_Area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howard</dc:creator>
  <cp:lastModifiedBy>Shane Fielding</cp:lastModifiedBy>
  <cp:lastPrinted>2017-11-24T01:37:13Z</cp:lastPrinted>
  <dcterms:created xsi:type="dcterms:W3CDTF">2005-10-17T21:31:53Z</dcterms:created>
  <dcterms:modified xsi:type="dcterms:W3CDTF">2019-05-02T22:17:10Z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