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\My Documents\Data\Excel\"/>
    </mc:Choice>
  </mc:AlternateContent>
  <bookViews>
    <workbookView xWindow="0" yWindow="0" windowWidth="28800" windowHeight="11715" tabRatio="684"/>
  </bookViews>
  <sheets>
    <sheet name="Progress points" sheetId="1" r:id="rId1"/>
    <sheet name="5M's" sheetId="5" r:id="rId2"/>
    <sheet name="Mile handicap" sheetId="3" r:id="rId3"/>
    <sheet name="3000m handicap" sheetId="11" r:id="rId4"/>
    <sheet name="5000m handicap" sheetId="8" r:id="rId5"/>
    <sheet name="Peter Moor 2000m" sheetId="4" r:id="rId6"/>
    <sheet name="2 Bridges Relay" sheetId="13" r:id="rId7"/>
    <sheet name="10 km" sheetId="6" r:id="rId8"/>
    <sheet name="KL handicap" sheetId="7" r:id="rId9"/>
    <sheet name="Max Howard Tan handicap" sheetId="12" r:id="rId10"/>
  </sheets>
  <definedNames>
    <definedName name="_xlnm._FilterDatabase" localSheetId="0" hidden="1">'Progress points'!$A$1:$Q$160</definedName>
    <definedName name="_xlnm.Print_Area" localSheetId="0">'Progress points'!$A$1:$Q$163</definedName>
  </definedNames>
  <calcPr calcId="171027"/>
</workbook>
</file>

<file path=xl/calcChain.xml><?xml version="1.0" encoding="utf-8"?>
<calcChain xmlns="http://schemas.openxmlformats.org/spreadsheetml/2006/main">
  <c r="B16" i="12" l="1"/>
  <c r="G16" i="12"/>
  <c r="H16" i="12"/>
  <c r="E16" i="12"/>
  <c r="E3" i="12" l="1"/>
  <c r="E4" i="12"/>
  <c r="E5" i="12"/>
  <c r="E6" i="12"/>
  <c r="E7" i="12"/>
  <c r="E8" i="12"/>
  <c r="E9" i="12"/>
  <c r="E10" i="12"/>
  <c r="E11" i="12"/>
  <c r="E12" i="12"/>
  <c r="E13" i="12"/>
  <c r="E14" i="12"/>
  <c r="E15" i="12"/>
  <c r="E17" i="12"/>
  <c r="E18" i="12"/>
  <c r="E19" i="12"/>
  <c r="E20" i="12"/>
  <c r="E2" i="12"/>
  <c r="E33" i="7" l="1"/>
  <c r="F33" i="7"/>
  <c r="E34" i="7"/>
  <c r="F34" i="7"/>
  <c r="E35" i="7"/>
  <c r="F35" i="7"/>
  <c r="E3" i="7"/>
  <c r="E4" i="7"/>
  <c r="F4" i="7" s="1"/>
  <c r="H4" i="7" s="1"/>
  <c r="E5" i="7"/>
  <c r="E6" i="7"/>
  <c r="E7" i="7"/>
  <c r="E8" i="7"/>
  <c r="F8" i="7" s="1"/>
  <c r="H8" i="7" s="1"/>
  <c r="E9" i="7"/>
  <c r="E10" i="7"/>
  <c r="E11" i="7"/>
  <c r="E12" i="7"/>
  <c r="E13" i="7"/>
  <c r="E14" i="7"/>
  <c r="E15" i="7"/>
  <c r="E16" i="7"/>
  <c r="F16" i="7" s="1"/>
  <c r="H16" i="7" s="1"/>
  <c r="E17" i="7"/>
  <c r="E18" i="7"/>
  <c r="E19" i="7"/>
  <c r="E20" i="7"/>
  <c r="F20" i="7" s="1"/>
  <c r="H20" i="7" s="1"/>
  <c r="E21" i="7"/>
  <c r="E22" i="7"/>
  <c r="E2" i="7"/>
  <c r="A11" i="7"/>
  <c r="I11" i="7" s="1"/>
  <c r="J9" i="1" s="1"/>
  <c r="A21" i="7"/>
  <c r="A10" i="7"/>
  <c r="A5" i="7"/>
  <c r="A17" i="7"/>
  <c r="I17" i="7" s="1"/>
  <c r="J42" i="1" s="1"/>
  <c r="A2" i="7"/>
  <c r="A18" i="7"/>
  <c r="A12" i="7"/>
  <c r="A8" i="7"/>
  <c r="I8" i="7" s="1"/>
  <c r="A15" i="7"/>
  <c r="A4" i="7"/>
  <c r="A3" i="7"/>
  <c r="I3" i="7" s="1"/>
  <c r="I30" i="7" s="1"/>
  <c r="A19" i="7"/>
  <c r="I19" i="7" s="1"/>
  <c r="J45" i="1" s="1"/>
  <c r="A6" i="7"/>
  <c r="A20" i="7"/>
  <c r="A14" i="7"/>
  <c r="I14" i="7" s="1"/>
  <c r="A16" i="7"/>
  <c r="I16" i="7" s="1"/>
  <c r="J22" i="1" s="1"/>
  <c r="A9" i="7"/>
  <c r="A7" i="7"/>
  <c r="A13" i="7"/>
  <c r="I13" i="7" s="1"/>
  <c r="J60" i="1" s="1"/>
  <c r="F22" i="7"/>
  <c r="F11" i="7"/>
  <c r="F21" i="7"/>
  <c r="F10" i="7"/>
  <c r="F5" i="7"/>
  <c r="F17" i="7"/>
  <c r="F2" i="7"/>
  <c r="F18" i="7"/>
  <c r="F12" i="7"/>
  <c r="B12" i="7" s="1"/>
  <c r="F15" i="7"/>
  <c r="F3" i="7"/>
  <c r="F19" i="7"/>
  <c r="F6" i="7"/>
  <c r="F14" i="7"/>
  <c r="F9" i="7"/>
  <c r="F7" i="7"/>
  <c r="H7" i="7" s="1"/>
  <c r="F13" i="7"/>
  <c r="B13" i="7" s="1"/>
  <c r="A22" i="7"/>
  <c r="H11" i="7"/>
  <c r="H21" i="7"/>
  <c r="I21" i="7"/>
  <c r="I10" i="7"/>
  <c r="I5" i="7"/>
  <c r="H17" i="7"/>
  <c r="H2" i="7"/>
  <c r="I2" i="7"/>
  <c r="I18" i="7"/>
  <c r="H12" i="7"/>
  <c r="I12" i="7"/>
  <c r="H15" i="7"/>
  <c r="I15" i="7"/>
  <c r="I4" i="7"/>
  <c r="H3" i="7"/>
  <c r="H19" i="7"/>
  <c r="H6" i="7"/>
  <c r="I6" i="7"/>
  <c r="I20" i="7"/>
  <c r="H14" i="7"/>
  <c r="H9" i="7"/>
  <c r="I9" i="7"/>
  <c r="I7" i="7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I26" i="13"/>
  <c r="I22" i="13"/>
  <c r="I18" i="13"/>
  <c r="I14" i="13"/>
  <c r="I10" i="13"/>
  <c r="I6" i="13"/>
  <c r="I2" i="13"/>
  <c r="H3" i="13"/>
  <c r="H4" i="13"/>
  <c r="H5" i="13"/>
  <c r="H6" i="13"/>
  <c r="H7" i="13"/>
  <c r="H8" i="13"/>
  <c r="H9" i="13"/>
  <c r="H10" i="13"/>
  <c r="H11" i="13"/>
  <c r="H13" i="13"/>
  <c r="H12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2" i="13"/>
  <c r="H160" i="1"/>
  <c r="H159" i="1"/>
  <c r="H158" i="1"/>
  <c r="H118" i="1"/>
  <c r="H88" i="1"/>
  <c r="H121" i="1"/>
  <c r="H81" i="1"/>
  <c r="H98" i="1"/>
  <c r="H157" i="1"/>
  <c r="H156" i="1"/>
  <c r="H155" i="1"/>
  <c r="H78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63" i="1"/>
  <c r="H139" i="1"/>
  <c r="H138" i="1"/>
  <c r="H76" i="1"/>
  <c r="H137" i="1"/>
  <c r="H57" i="1"/>
  <c r="H136" i="1"/>
  <c r="H75" i="1"/>
  <c r="H135" i="1"/>
  <c r="H134" i="1"/>
  <c r="H133" i="1"/>
  <c r="H132" i="1"/>
  <c r="H131" i="1"/>
  <c r="H130" i="1"/>
  <c r="H129" i="1"/>
  <c r="H70" i="1"/>
  <c r="H128" i="1"/>
  <c r="H127" i="1"/>
  <c r="H126" i="1"/>
  <c r="H71" i="1"/>
  <c r="H125" i="1"/>
  <c r="H124" i="1"/>
  <c r="H92" i="1"/>
  <c r="H123" i="1"/>
  <c r="H122" i="1"/>
  <c r="H120" i="1"/>
  <c r="H119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68" i="1"/>
  <c r="H105" i="1"/>
  <c r="H104" i="1"/>
  <c r="H103" i="1"/>
  <c r="H102" i="1"/>
  <c r="H101" i="1"/>
  <c r="H100" i="1"/>
  <c r="H99" i="1"/>
  <c r="H97" i="1"/>
  <c r="H96" i="1"/>
  <c r="H95" i="1"/>
  <c r="H94" i="1"/>
  <c r="H93" i="1"/>
  <c r="H91" i="1"/>
  <c r="H83" i="1"/>
  <c r="H90" i="1"/>
  <c r="H89" i="1"/>
  <c r="H87" i="1"/>
  <c r="H84" i="1"/>
  <c r="H51" i="1"/>
  <c r="H86" i="1"/>
  <c r="H85" i="1"/>
  <c r="H82" i="1"/>
  <c r="H80" i="1"/>
  <c r="H58" i="1"/>
  <c r="H60" i="1"/>
  <c r="H79" i="1"/>
  <c r="H77" i="1"/>
  <c r="H74" i="1"/>
  <c r="H73" i="1"/>
  <c r="H72" i="1"/>
  <c r="H52" i="1"/>
  <c r="H54" i="1"/>
  <c r="H69" i="1"/>
  <c r="H53" i="1"/>
  <c r="H67" i="1"/>
  <c r="H66" i="1"/>
  <c r="H65" i="1"/>
  <c r="H64" i="1"/>
  <c r="H62" i="1"/>
  <c r="H61" i="1"/>
  <c r="H40" i="1"/>
  <c r="H44" i="1"/>
  <c r="H56" i="1"/>
  <c r="H55" i="1"/>
  <c r="H35" i="1"/>
  <c r="H50" i="1"/>
  <c r="H45" i="1"/>
  <c r="H36" i="1"/>
  <c r="H49" i="1"/>
  <c r="H48" i="1"/>
  <c r="H47" i="1"/>
  <c r="H39" i="1"/>
  <c r="H41" i="1"/>
  <c r="H38" i="1"/>
  <c r="H28" i="1"/>
  <c r="H22" i="1"/>
  <c r="H27" i="1"/>
  <c r="H37" i="1"/>
  <c r="H32" i="1"/>
  <c r="H19" i="1"/>
  <c r="H31" i="1"/>
  <c r="E28" i="5"/>
  <c r="G25" i="13"/>
  <c r="H29" i="1" s="1"/>
  <c r="G24" i="13"/>
  <c r="H23" i="1" s="1"/>
  <c r="G23" i="13"/>
  <c r="H16" i="1" s="1"/>
  <c r="G22" i="13"/>
  <c r="H43" i="1" s="1"/>
  <c r="A7" i="4"/>
  <c r="E14" i="4"/>
  <c r="E40" i="4"/>
  <c r="E18" i="4"/>
  <c r="E39" i="4"/>
  <c r="E24" i="4"/>
  <c r="E3" i="4"/>
  <c r="E11" i="4"/>
  <c r="E27" i="4"/>
  <c r="E32" i="4"/>
  <c r="E4" i="4"/>
  <c r="E17" i="4"/>
  <c r="E37" i="4"/>
  <c r="E33" i="4"/>
  <c r="E43" i="4"/>
  <c r="E16" i="4"/>
  <c r="E20" i="4"/>
  <c r="E35" i="4"/>
  <c r="E29" i="4"/>
  <c r="E34" i="4"/>
  <c r="E36" i="4"/>
  <c r="E31" i="4"/>
  <c r="E10" i="4"/>
  <c r="E5" i="4"/>
  <c r="E38" i="4"/>
  <c r="E28" i="4"/>
  <c r="E6" i="4"/>
  <c r="E41" i="4"/>
  <c r="E25" i="4"/>
  <c r="E30" i="4"/>
  <c r="E8" i="4"/>
  <c r="E9" i="4"/>
  <c r="E21" i="4"/>
  <c r="E42" i="4"/>
  <c r="E2" i="4"/>
  <c r="E15" i="4"/>
  <c r="E26" i="4"/>
  <c r="E13" i="4"/>
  <c r="E7" i="4"/>
  <c r="E12" i="4"/>
  <c r="E22" i="4"/>
  <c r="E23" i="4"/>
  <c r="E19" i="4"/>
  <c r="B20" i="4"/>
  <c r="H20" i="4"/>
  <c r="B21" i="4"/>
  <c r="H21" i="4"/>
  <c r="B42" i="4"/>
  <c r="H42" i="4"/>
  <c r="B16" i="4"/>
  <c r="H16" i="4"/>
  <c r="B35" i="4"/>
  <c r="H35" i="4"/>
  <c r="B29" i="4"/>
  <c r="H29" i="4"/>
  <c r="B34" i="4"/>
  <c r="H34" i="4"/>
  <c r="B36" i="4"/>
  <c r="H36" i="4"/>
  <c r="B31" i="4"/>
  <c r="H31" i="4"/>
  <c r="B10" i="4"/>
  <c r="H10" i="4"/>
  <c r="B5" i="4"/>
  <c r="H5" i="4"/>
  <c r="B38" i="4"/>
  <c r="H38" i="4"/>
  <c r="B28" i="4"/>
  <c r="H28" i="4"/>
  <c r="B6" i="4"/>
  <c r="H6" i="4"/>
  <c r="B41" i="4"/>
  <c r="H41" i="4"/>
  <c r="B25" i="4"/>
  <c r="H25" i="4"/>
  <c r="B30" i="4"/>
  <c r="H30" i="4"/>
  <c r="B8" i="4"/>
  <c r="H8" i="4"/>
  <c r="B9" i="4"/>
  <c r="H9" i="4"/>
  <c r="B2" i="4"/>
  <c r="H2" i="4"/>
  <c r="B15" i="4"/>
  <c r="H15" i="4"/>
  <c r="B26" i="4"/>
  <c r="H26" i="4"/>
  <c r="B13" i="4"/>
  <c r="H13" i="4"/>
  <c r="B7" i="4"/>
  <c r="H7" i="4"/>
  <c r="B13" i="8"/>
  <c r="G13" i="8"/>
  <c r="H13" i="8"/>
  <c r="B3" i="8"/>
  <c r="G3" i="8"/>
  <c r="H3" i="8"/>
  <c r="B30" i="8"/>
  <c r="G30" i="8"/>
  <c r="H30" i="8"/>
  <c r="B27" i="8"/>
  <c r="G27" i="8"/>
  <c r="H27" i="8"/>
  <c r="B21" i="8"/>
  <c r="G21" i="8"/>
  <c r="H21" i="8"/>
  <c r="B10" i="8"/>
  <c r="G10" i="8"/>
  <c r="H10" i="8"/>
  <c r="I41" i="11"/>
  <c r="I42" i="11"/>
  <c r="I43" i="11"/>
  <c r="E160" i="1"/>
  <c r="E159" i="1"/>
  <c r="E158" i="1"/>
  <c r="E118" i="1"/>
  <c r="E88" i="1"/>
  <c r="E121" i="1"/>
  <c r="E81" i="1"/>
  <c r="E98" i="1"/>
  <c r="E58" i="1"/>
  <c r="E51" i="1"/>
  <c r="E77" i="1"/>
  <c r="E104" i="1"/>
  <c r="E112" i="1"/>
  <c r="E139" i="1"/>
  <c r="E56" i="1"/>
  <c r="E62" i="1"/>
  <c r="E87" i="1"/>
  <c r="E157" i="1"/>
  <c r="E156" i="1"/>
  <c r="E155" i="1"/>
  <c r="E78" i="1"/>
  <c r="E154" i="1"/>
  <c r="E153" i="1"/>
  <c r="E152" i="1"/>
  <c r="E151" i="1"/>
  <c r="E150" i="1"/>
  <c r="E42" i="1"/>
  <c r="E149" i="1"/>
  <c r="E148" i="1"/>
  <c r="E147" i="1"/>
  <c r="E146" i="1"/>
  <c r="E145" i="1"/>
  <c r="E144" i="1"/>
  <c r="E143" i="1"/>
  <c r="E142" i="1"/>
  <c r="E84" i="1"/>
  <c r="E141" i="1"/>
  <c r="E83" i="1"/>
  <c r="E80" i="1"/>
  <c r="E140" i="1"/>
  <c r="E63" i="1"/>
  <c r="E138" i="1"/>
  <c r="E76" i="1"/>
  <c r="E137" i="1"/>
  <c r="E57" i="1"/>
  <c r="E40" i="1"/>
  <c r="E136" i="1"/>
  <c r="E75" i="1"/>
  <c r="E135" i="1"/>
  <c r="E134" i="1"/>
  <c r="E133" i="1"/>
  <c r="E132" i="1"/>
  <c r="E131" i="1"/>
  <c r="E130" i="1"/>
  <c r="E129" i="1"/>
  <c r="E70" i="1"/>
  <c r="E89" i="1"/>
  <c r="E128" i="1"/>
  <c r="E127" i="1"/>
  <c r="E126" i="1"/>
  <c r="E71" i="1"/>
  <c r="E125" i="1"/>
  <c r="E124" i="1"/>
  <c r="E92" i="1"/>
  <c r="E123" i="1"/>
  <c r="E122" i="1"/>
  <c r="E120" i="1"/>
  <c r="E119" i="1"/>
  <c r="E64" i="1"/>
  <c r="E117" i="1"/>
  <c r="E116" i="1"/>
  <c r="E115" i="1"/>
  <c r="E114" i="1"/>
  <c r="E113" i="1"/>
  <c r="E79" i="1"/>
  <c r="E111" i="1"/>
  <c r="E110" i="1"/>
  <c r="E109" i="1"/>
  <c r="E108" i="1"/>
  <c r="E107" i="1"/>
  <c r="E106" i="1"/>
  <c r="E68" i="1"/>
  <c r="E105" i="1"/>
  <c r="E103" i="1"/>
  <c r="E102" i="1"/>
  <c r="E101" i="1"/>
  <c r="E100" i="1"/>
  <c r="E99" i="1"/>
  <c r="E97" i="1"/>
  <c r="E96" i="1"/>
  <c r="E95" i="1"/>
  <c r="E94" i="1"/>
  <c r="E93" i="1"/>
  <c r="E91" i="1"/>
  <c r="E90" i="1"/>
  <c r="E46" i="1"/>
  <c r="E86" i="1"/>
  <c r="E85" i="1"/>
  <c r="E82" i="1"/>
  <c r="E59" i="1"/>
  <c r="E43" i="1"/>
  <c r="E34" i="1"/>
  <c r="E12" i="1"/>
  <c r="E14" i="1"/>
  <c r="E74" i="1"/>
  <c r="E73" i="1"/>
  <c r="E47" i="1"/>
  <c r="E35" i="1"/>
  <c r="E72" i="1"/>
  <c r="E52" i="1"/>
  <c r="E69" i="1"/>
  <c r="E67" i="1"/>
  <c r="E66" i="1"/>
  <c r="E65" i="1"/>
  <c r="E10" i="1"/>
  <c r="E9" i="1"/>
  <c r="E25" i="1"/>
  <c r="E23" i="1"/>
  <c r="E48" i="1"/>
  <c r="E28" i="1"/>
  <c r="E32" i="11"/>
  <c r="E33" i="11"/>
  <c r="E34" i="11"/>
  <c r="G34" i="11" s="1"/>
  <c r="E35" i="11"/>
  <c r="E36" i="11"/>
  <c r="E3" i="11"/>
  <c r="E4" i="11"/>
  <c r="E5" i="11"/>
  <c r="E6" i="11"/>
  <c r="E7" i="11"/>
  <c r="E8" i="11"/>
  <c r="G8" i="11" s="1"/>
  <c r="E9" i="11"/>
  <c r="E10" i="11"/>
  <c r="E11" i="11"/>
  <c r="E12" i="11"/>
  <c r="G12" i="11" s="1"/>
  <c r="E13" i="11"/>
  <c r="E14" i="11"/>
  <c r="E15" i="11"/>
  <c r="E16" i="11"/>
  <c r="G16" i="11" s="1"/>
  <c r="E17" i="11"/>
  <c r="E18" i="11"/>
  <c r="E19" i="11"/>
  <c r="E20" i="11"/>
  <c r="G20" i="11" s="1"/>
  <c r="E21" i="11"/>
  <c r="E22" i="11"/>
  <c r="E23" i="11"/>
  <c r="G23" i="11"/>
  <c r="E24" i="11"/>
  <c r="E25" i="11"/>
  <c r="E26" i="11"/>
  <c r="E27" i="11"/>
  <c r="G27" i="11" s="1"/>
  <c r="E28" i="11"/>
  <c r="E29" i="11"/>
  <c r="E30" i="11"/>
  <c r="E31" i="11"/>
  <c r="G31" i="11" s="1"/>
  <c r="E2" i="11"/>
  <c r="B23" i="11"/>
  <c r="H23" i="11"/>
  <c r="D66" i="1"/>
  <c r="D67" i="1"/>
  <c r="D39" i="1"/>
  <c r="D72" i="1"/>
  <c r="D35" i="1"/>
  <c r="D73" i="1"/>
  <c r="D18" i="1"/>
  <c r="D12" i="1"/>
  <c r="D43" i="1"/>
  <c r="D94" i="1"/>
  <c r="D95" i="1"/>
  <c r="D96" i="1"/>
  <c r="D97" i="1"/>
  <c r="D99" i="1"/>
  <c r="D100" i="1"/>
  <c r="D101" i="1"/>
  <c r="D102" i="1"/>
  <c r="D103" i="1"/>
  <c r="D105" i="1"/>
  <c r="D68" i="1"/>
  <c r="D106" i="1"/>
  <c r="D107" i="1"/>
  <c r="D108" i="1"/>
  <c r="D110" i="1"/>
  <c r="D111" i="1"/>
  <c r="D79" i="1"/>
  <c r="D113" i="1"/>
  <c r="D26" i="1"/>
  <c r="D114" i="1"/>
  <c r="D115" i="1"/>
  <c r="D116" i="1"/>
  <c r="D117" i="1"/>
  <c r="D119" i="1"/>
  <c r="D120" i="1"/>
  <c r="D122" i="1"/>
  <c r="D123" i="1"/>
  <c r="D92" i="1"/>
  <c r="D53" i="1"/>
  <c r="D124" i="1"/>
  <c r="D125" i="1"/>
  <c r="D71" i="1"/>
  <c r="D127" i="1"/>
  <c r="D128" i="1"/>
  <c r="D70" i="1"/>
  <c r="D129" i="1"/>
  <c r="D130" i="1"/>
  <c r="D131" i="1"/>
  <c r="D132" i="1"/>
  <c r="D133" i="1"/>
  <c r="D134" i="1"/>
  <c r="D135" i="1"/>
  <c r="D75" i="1"/>
  <c r="D136" i="1"/>
  <c r="D40" i="1"/>
  <c r="D137" i="1"/>
  <c r="D76" i="1"/>
  <c r="D138" i="1"/>
  <c r="D63" i="1"/>
  <c r="D140" i="1"/>
  <c r="D80" i="1"/>
  <c r="D83" i="1"/>
  <c r="D141" i="1"/>
  <c r="D84" i="1"/>
  <c r="D142" i="1"/>
  <c r="D144" i="1"/>
  <c r="D145" i="1"/>
  <c r="D146" i="1"/>
  <c r="D147" i="1"/>
  <c r="D148" i="1"/>
  <c r="D149" i="1"/>
  <c r="D42" i="1"/>
  <c r="D150" i="1"/>
  <c r="D151" i="1"/>
  <c r="D152" i="1"/>
  <c r="D153" i="1"/>
  <c r="D154" i="1"/>
  <c r="D155" i="1"/>
  <c r="D156" i="1"/>
  <c r="D157" i="1"/>
  <c r="D87" i="1"/>
  <c r="D64" i="1"/>
  <c r="D57" i="1"/>
  <c r="D89" i="1"/>
  <c r="D143" i="1"/>
  <c r="D126" i="1"/>
  <c r="D78" i="1"/>
  <c r="D109" i="1"/>
  <c r="D33" i="1"/>
  <c r="D54" i="1"/>
  <c r="D62" i="1"/>
  <c r="D56" i="1"/>
  <c r="D139" i="1"/>
  <c r="D112" i="1"/>
  <c r="D104" i="1"/>
  <c r="D77" i="1"/>
  <c r="D51" i="1"/>
  <c r="D58" i="1"/>
  <c r="D98" i="1"/>
  <c r="D81" i="1"/>
  <c r="D121" i="1"/>
  <c r="D88" i="1"/>
  <c r="D118" i="1"/>
  <c r="D158" i="1"/>
  <c r="D159" i="1"/>
  <c r="D160" i="1"/>
  <c r="J54" i="3"/>
  <c r="D41" i="1"/>
  <c r="H7" i="3"/>
  <c r="H3" i="3"/>
  <c r="H4" i="3"/>
  <c r="H5" i="3"/>
  <c r="H6" i="3"/>
  <c r="A36" i="3" s="1"/>
  <c r="H8" i="3"/>
  <c r="H9" i="3"/>
  <c r="H10" i="3"/>
  <c r="H11" i="3"/>
  <c r="H12" i="3"/>
  <c r="H14" i="3"/>
  <c r="H15" i="3"/>
  <c r="H13" i="3"/>
  <c r="H17" i="3"/>
  <c r="H18" i="3"/>
  <c r="H16" i="3"/>
  <c r="H19" i="3"/>
  <c r="H21" i="3"/>
  <c r="H22" i="3"/>
  <c r="H20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A35" i="3" s="1"/>
  <c r="H36" i="3"/>
  <c r="H37" i="3"/>
  <c r="H39" i="3"/>
  <c r="H40" i="3"/>
  <c r="H38" i="3"/>
  <c r="H41" i="3"/>
  <c r="H42" i="3"/>
  <c r="H43" i="3"/>
  <c r="H44" i="3"/>
  <c r="H45" i="3"/>
  <c r="H46" i="3"/>
  <c r="H47" i="3"/>
  <c r="A47" i="3" s="1"/>
  <c r="J47" i="3" s="1"/>
  <c r="H48" i="3"/>
  <c r="H2" i="3"/>
  <c r="I3" i="3"/>
  <c r="I4" i="3"/>
  <c r="I5" i="3"/>
  <c r="I6" i="3"/>
  <c r="I7" i="3"/>
  <c r="I8" i="3"/>
  <c r="I9" i="3"/>
  <c r="I10" i="3"/>
  <c r="I11" i="3"/>
  <c r="I12" i="3"/>
  <c r="I14" i="3"/>
  <c r="I15" i="3"/>
  <c r="I13" i="3"/>
  <c r="I17" i="3"/>
  <c r="I18" i="3"/>
  <c r="I16" i="3"/>
  <c r="I19" i="3"/>
  <c r="I21" i="3"/>
  <c r="I22" i="3"/>
  <c r="I20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9" i="3"/>
  <c r="I40" i="3"/>
  <c r="I38" i="3"/>
  <c r="I41" i="3"/>
  <c r="I42" i="3"/>
  <c r="I43" i="3"/>
  <c r="I44" i="3"/>
  <c r="I45" i="3"/>
  <c r="I46" i="3"/>
  <c r="I47" i="3"/>
  <c r="I48" i="3"/>
  <c r="A27" i="3"/>
  <c r="A40" i="3"/>
  <c r="J40" i="3" s="1"/>
  <c r="B37" i="3"/>
  <c r="B39" i="3"/>
  <c r="B40" i="3"/>
  <c r="B38" i="3"/>
  <c r="B41" i="3"/>
  <c r="B42" i="3"/>
  <c r="B43" i="3"/>
  <c r="B44" i="3"/>
  <c r="B45" i="3"/>
  <c r="B46" i="3"/>
  <c r="C52" i="1"/>
  <c r="F52" i="1"/>
  <c r="G52" i="1"/>
  <c r="I52" i="1"/>
  <c r="J52" i="1"/>
  <c r="K52" i="1"/>
  <c r="C64" i="1"/>
  <c r="G64" i="1"/>
  <c r="I64" i="1"/>
  <c r="J64" i="1"/>
  <c r="K64" i="1"/>
  <c r="C57" i="1"/>
  <c r="F57" i="1"/>
  <c r="G57" i="1"/>
  <c r="I57" i="1"/>
  <c r="J57" i="1"/>
  <c r="C38" i="1"/>
  <c r="I38" i="1"/>
  <c r="J38" i="1"/>
  <c r="K38" i="1"/>
  <c r="C89" i="1"/>
  <c r="I89" i="1"/>
  <c r="J89" i="1"/>
  <c r="K89" i="1"/>
  <c r="C143" i="1"/>
  <c r="F143" i="1"/>
  <c r="G143" i="1"/>
  <c r="I143" i="1"/>
  <c r="J143" i="1"/>
  <c r="K143" i="1"/>
  <c r="C126" i="1"/>
  <c r="F126" i="1"/>
  <c r="G126" i="1"/>
  <c r="I126" i="1"/>
  <c r="J126" i="1"/>
  <c r="K126" i="1"/>
  <c r="C78" i="1"/>
  <c r="F78" i="1"/>
  <c r="G78" i="1"/>
  <c r="J78" i="1"/>
  <c r="K78" i="1"/>
  <c r="C60" i="1"/>
  <c r="F60" i="1"/>
  <c r="G60" i="1"/>
  <c r="I60" i="1"/>
  <c r="K60" i="1"/>
  <c r="C109" i="1"/>
  <c r="F109" i="1"/>
  <c r="G109" i="1"/>
  <c r="I109" i="1"/>
  <c r="J109" i="1"/>
  <c r="K109" i="1"/>
  <c r="C33" i="1"/>
  <c r="I33" i="1"/>
  <c r="J33" i="1"/>
  <c r="K33" i="1"/>
  <c r="C54" i="1"/>
  <c r="F54" i="1"/>
  <c r="I54" i="1"/>
  <c r="J54" i="1"/>
  <c r="K54" i="1"/>
  <c r="C62" i="1"/>
  <c r="I62" i="1"/>
  <c r="J62" i="1"/>
  <c r="K62" i="1"/>
  <c r="C56" i="1"/>
  <c r="I56" i="1"/>
  <c r="J56" i="1"/>
  <c r="K56" i="1"/>
  <c r="C139" i="1"/>
  <c r="F139" i="1"/>
  <c r="G139" i="1"/>
  <c r="I139" i="1"/>
  <c r="J139" i="1"/>
  <c r="K139" i="1"/>
  <c r="C112" i="1"/>
  <c r="F112" i="1"/>
  <c r="G112" i="1"/>
  <c r="I112" i="1"/>
  <c r="J112" i="1"/>
  <c r="K112" i="1"/>
  <c r="C104" i="1"/>
  <c r="F104" i="1"/>
  <c r="G104" i="1"/>
  <c r="I104" i="1"/>
  <c r="J104" i="1"/>
  <c r="K104" i="1"/>
  <c r="C77" i="1"/>
  <c r="F77" i="1"/>
  <c r="I77" i="1"/>
  <c r="J77" i="1"/>
  <c r="K77" i="1"/>
  <c r="C51" i="1"/>
  <c r="F51" i="1"/>
  <c r="J51" i="1"/>
  <c r="C58" i="1"/>
  <c r="F58" i="1"/>
  <c r="I58" i="1"/>
  <c r="J58" i="1"/>
  <c r="C98" i="1"/>
  <c r="F98" i="1"/>
  <c r="G98" i="1"/>
  <c r="I98" i="1"/>
  <c r="J98" i="1"/>
  <c r="K98" i="1"/>
  <c r="C81" i="1"/>
  <c r="F81" i="1"/>
  <c r="G81" i="1"/>
  <c r="J81" i="1"/>
  <c r="K81" i="1"/>
  <c r="C121" i="1"/>
  <c r="F121" i="1"/>
  <c r="G121" i="1"/>
  <c r="I121" i="1"/>
  <c r="J121" i="1"/>
  <c r="K121" i="1"/>
  <c r="C88" i="1"/>
  <c r="F88" i="1"/>
  <c r="G88" i="1"/>
  <c r="I88" i="1"/>
  <c r="J88" i="1"/>
  <c r="C118" i="1"/>
  <c r="F118" i="1"/>
  <c r="G118" i="1"/>
  <c r="I118" i="1"/>
  <c r="J118" i="1"/>
  <c r="K118" i="1"/>
  <c r="C158" i="1"/>
  <c r="F158" i="1"/>
  <c r="G158" i="1"/>
  <c r="I158" i="1"/>
  <c r="J158" i="1"/>
  <c r="K158" i="1"/>
  <c r="C159" i="1"/>
  <c r="F159" i="1"/>
  <c r="G159" i="1"/>
  <c r="I159" i="1"/>
  <c r="J159" i="1"/>
  <c r="K159" i="1"/>
  <c r="C160" i="1"/>
  <c r="F160" i="1"/>
  <c r="G160" i="1"/>
  <c r="I160" i="1"/>
  <c r="J160" i="1"/>
  <c r="K160" i="1"/>
  <c r="E34" i="5"/>
  <c r="E35" i="5"/>
  <c r="E33" i="5"/>
  <c r="E2" i="5"/>
  <c r="C28" i="1" s="1"/>
  <c r="E6" i="5"/>
  <c r="E7" i="5"/>
  <c r="C5" i="1" s="1"/>
  <c r="E8" i="5"/>
  <c r="E9" i="5"/>
  <c r="E25" i="5"/>
  <c r="E24" i="5"/>
  <c r="C18" i="1" s="1"/>
  <c r="E23" i="5"/>
  <c r="E22" i="5"/>
  <c r="G29" i="13"/>
  <c r="H59" i="1"/>
  <c r="G28" i="13"/>
  <c r="H14" i="1"/>
  <c r="G27" i="13"/>
  <c r="H20" i="1"/>
  <c r="G26" i="13"/>
  <c r="H21" i="1"/>
  <c r="G21" i="13"/>
  <c r="H33" i="1"/>
  <c r="G20" i="13"/>
  <c r="H13" i="1"/>
  <c r="G19" i="13"/>
  <c r="H25" i="1"/>
  <c r="G18" i="13"/>
  <c r="H24" i="1"/>
  <c r="G17" i="13"/>
  <c r="H46" i="1"/>
  <c r="G16" i="13"/>
  <c r="H34" i="1"/>
  <c r="G15" i="13"/>
  <c r="H8" i="1"/>
  <c r="G14" i="13"/>
  <c r="H6" i="1"/>
  <c r="G12" i="13"/>
  <c r="H42" i="1"/>
  <c r="G13" i="13"/>
  <c r="H18" i="1"/>
  <c r="G11" i="13"/>
  <c r="H26" i="1"/>
  <c r="G10" i="13"/>
  <c r="G9" i="13"/>
  <c r="H10" i="1" s="1"/>
  <c r="G8" i="13"/>
  <c r="H17" i="1" s="1"/>
  <c r="G7" i="13"/>
  <c r="H30" i="1" s="1"/>
  <c r="G6" i="13"/>
  <c r="H12" i="1" s="1"/>
  <c r="G5" i="13"/>
  <c r="H9" i="1" s="1"/>
  <c r="G4" i="13"/>
  <c r="H11" i="1" s="1"/>
  <c r="G3" i="13"/>
  <c r="H7" i="1" s="1"/>
  <c r="G2" i="13"/>
  <c r="G34" i="13"/>
  <c r="G33" i="13"/>
  <c r="G35" i="13"/>
  <c r="H15" i="1"/>
  <c r="K87" i="1"/>
  <c r="K157" i="1"/>
  <c r="K73" i="1"/>
  <c r="K156" i="1"/>
  <c r="K155" i="1"/>
  <c r="K16" i="1"/>
  <c r="K154" i="1"/>
  <c r="K153" i="1"/>
  <c r="K152" i="1"/>
  <c r="K32" i="1"/>
  <c r="K28" i="1"/>
  <c r="K151" i="1"/>
  <c r="K5" i="1"/>
  <c r="K55" i="1"/>
  <c r="K31" i="1"/>
  <c r="K41" i="1"/>
  <c r="K150" i="1"/>
  <c r="K42" i="1"/>
  <c r="K149" i="1"/>
  <c r="K50" i="1"/>
  <c r="K148" i="1"/>
  <c r="K147" i="1"/>
  <c r="K6" i="1"/>
  <c r="K146" i="1"/>
  <c r="K145" i="1"/>
  <c r="K144" i="1"/>
  <c r="K142" i="1"/>
  <c r="K46" i="1"/>
  <c r="K84" i="1"/>
  <c r="K35" i="1"/>
  <c r="K141" i="1"/>
  <c r="K12" i="1"/>
  <c r="K83" i="1"/>
  <c r="K80" i="1"/>
  <c r="K140" i="1"/>
  <c r="K63" i="1"/>
  <c r="K138" i="1"/>
  <c r="K29" i="1"/>
  <c r="K137" i="1"/>
  <c r="K21" i="1"/>
  <c r="K135" i="1"/>
  <c r="K85" i="1"/>
  <c r="K30" i="1"/>
  <c r="K133" i="1"/>
  <c r="K132" i="1"/>
  <c r="K131" i="1"/>
  <c r="K49" i="1"/>
  <c r="K34" i="1"/>
  <c r="K61" i="1"/>
  <c r="K130" i="1"/>
  <c r="K129" i="1"/>
  <c r="K70" i="1"/>
  <c r="K48" i="1"/>
  <c r="K128" i="1"/>
  <c r="K90" i="1"/>
  <c r="K127" i="1"/>
  <c r="K82" i="1"/>
  <c r="K23" i="1"/>
  <c r="K125" i="1"/>
  <c r="K124" i="1"/>
  <c r="K53" i="1"/>
  <c r="K92" i="1"/>
  <c r="K123" i="1"/>
  <c r="K122" i="1"/>
  <c r="K47" i="1"/>
  <c r="K19" i="1"/>
  <c r="K120" i="1"/>
  <c r="K119" i="1"/>
  <c r="K37" i="1"/>
  <c r="K67" i="1"/>
  <c r="K59" i="1"/>
  <c r="K117" i="1"/>
  <c r="K116" i="1"/>
  <c r="K86" i="1"/>
  <c r="K26" i="1"/>
  <c r="K93" i="1"/>
  <c r="K43" i="1"/>
  <c r="K113" i="1"/>
  <c r="K79" i="1"/>
  <c r="K111" i="1"/>
  <c r="K110" i="1"/>
  <c r="K18" i="1"/>
  <c r="K72" i="1"/>
  <c r="K10" i="1"/>
  <c r="K39" i="1"/>
  <c r="K65" i="1"/>
  <c r="K25" i="1"/>
  <c r="K68" i="1"/>
  <c r="K105" i="1"/>
  <c r="K103" i="1"/>
  <c r="J136" i="1"/>
  <c r="G136" i="1"/>
  <c r="I136" i="1"/>
  <c r="F136" i="1"/>
  <c r="C136" i="1"/>
  <c r="G7" i="12"/>
  <c r="G12" i="12"/>
  <c r="G14" i="12"/>
  <c r="G17" i="12"/>
  <c r="G19" i="12"/>
  <c r="G2" i="12"/>
  <c r="J7" i="1"/>
  <c r="J13" i="1"/>
  <c r="J138" i="1"/>
  <c r="J24" i="1"/>
  <c r="J87" i="1"/>
  <c r="J157" i="1"/>
  <c r="J73" i="1"/>
  <c r="J71" i="1"/>
  <c r="J156" i="1"/>
  <c r="J155" i="1"/>
  <c r="J16" i="1"/>
  <c r="J154" i="1"/>
  <c r="J153" i="1"/>
  <c r="J152" i="1"/>
  <c r="J32" i="1"/>
  <c r="J91" i="1"/>
  <c r="J28" i="1"/>
  <c r="J151" i="1"/>
  <c r="I26" i="7"/>
  <c r="J5" i="1"/>
  <c r="J55" i="1"/>
  <c r="J75" i="1"/>
  <c r="J31" i="1"/>
  <c r="J41" i="1"/>
  <c r="J27" i="1"/>
  <c r="J150" i="1"/>
  <c r="J149" i="1"/>
  <c r="J50" i="1"/>
  <c r="J148" i="1"/>
  <c r="J147" i="1"/>
  <c r="I27" i="7"/>
  <c r="J6" i="1" s="1"/>
  <c r="J146" i="1"/>
  <c r="J145" i="1"/>
  <c r="J20" i="1"/>
  <c r="J144" i="1"/>
  <c r="J142" i="1"/>
  <c r="J46" i="1"/>
  <c r="J84" i="1"/>
  <c r="J35" i="1"/>
  <c r="J141" i="1"/>
  <c r="J12" i="1"/>
  <c r="J83" i="1"/>
  <c r="J80" i="1"/>
  <c r="J140" i="1"/>
  <c r="J63" i="1"/>
  <c r="J76" i="1"/>
  <c r="J29" i="1"/>
  <c r="J137" i="1"/>
  <c r="J21" i="1"/>
  <c r="J134" i="1"/>
  <c r="J40" i="1"/>
  <c r="J135" i="1"/>
  <c r="J85" i="1"/>
  <c r="J30" i="1"/>
  <c r="J132" i="1"/>
  <c r="J131" i="1"/>
  <c r="J49" i="1"/>
  <c r="J34" i="1"/>
  <c r="I28" i="7"/>
  <c r="J17" i="1"/>
  <c r="J61" i="1"/>
  <c r="J130" i="1"/>
  <c r="J129" i="1"/>
  <c r="J70" i="1"/>
  <c r="J48" i="1"/>
  <c r="J128" i="1"/>
  <c r="J90" i="1"/>
  <c r="J127" i="1"/>
  <c r="J82" i="1"/>
  <c r="J23" i="1"/>
  <c r="J125" i="1"/>
  <c r="J124" i="1"/>
  <c r="J53" i="1"/>
  <c r="J115" i="1"/>
  <c r="J92" i="1"/>
  <c r="J123" i="1"/>
  <c r="J122" i="1"/>
  <c r="J44" i="1"/>
  <c r="J47" i="1"/>
  <c r="J19" i="1"/>
  <c r="J120" i="1"/>
  <c r="J119" i="1"/>
  <c r="J74" i="1"/>
  <c r="J114" i="1"/>
  <c r="J37" i="1"/>
  <c r="J67" i="1"/>
  <c r="J8" i="1"/>
  <c r="I22" i="7"/>
  <c r="J59" i="1" s="1"/>
  <c r="J66" i="1"/>
  <c r="J15" i="1"/>
  <c r="J117" i="1"/>
  <c r="J116" i="1"/>
  <c r="J86" i="1"/>
  <c r="J26" i="1"/>
  <c r="J93" i="1"/>
  <c r="J43" i="1"/>
  <c r="J113" i="1"/>
  <c r="J108" i="1"/>
  <c r="J11" i="1"/>
  <c r="J110" i="1"/>
  <c r="J18" i="1"/>
  <c r="J72" i="1"/>
  <c r="J102" i="1"/>
  <c r="J65" i="1"/>
  <c r="J100" i="1"/>
  <c r="J25" i="1"/>
  <c r="J68" i="1"/>
  <c r="J105" i="1"/>
  <c r="J36" i="1"/>
  <c r="J96" i="1"/>
  <c r="C24" i="1"/>
  <c r="I24" i="1"/>
  <c r="C138" i="1"/>
  <c r="F138" i="1"/>
  <c r="I138" i="1"/>
  <c r="G138" i="1"/>
  <c r="C133" i="1"/>
  <c r="F133" i="1"/>
  <c r="I133" i="1"/>
  <c r="G133" i="1"/>
  <c r="C13" i="1"/>
  <c r="I13" i="1"/>
  <c r="I9" i="1"/>
  <c r="I49" i="4"/>
  <c r="G100" i="1"/>
  <c r="G87" i="1"/>
  <c r="G157" i="1"/>
  <c r="G73" i="1"/>
  <c r="G71" i="1"/>
  <c r="G156" i="1"/>
  <c r="G155" i="1"/>
  <c r="G154" i="1"/>
  <c r="G153" i="1"/>
  <c r="G152" i="1"/>
  <c r="G91" i="1"/>
  <c r="G28" i="1"/>
  <c r="G151" i="1"/>
  <c r="G55" i="1"/>
  <c r="G75" i="1"/>
  <c r="G41" i="1"/>
  <c r="G150" i="1"/>
  <c r="G149" i="1"/>
  <c r="G148" i="1"/>
  <c r="G147" i="1"/>
  <c r="G6" i="1"/>
  <c r="G146" i="1"/>
  <c r="G145" i="1"/>
  <c r="G144" i="1"/>
  <c r="G142" i="1"/>
  <c r="G141" i="1"/>
  <c r="G80" i="1"/>
  <c r="G140" i="1"/>
  <c r="G63" i="1"/>
  <c r="G76" i="1"/>
  <c r="G134" i="1"/>
  <c r="G135" i="1"/>
  <c r="G132" i="1"/>
  <c r="G131" i="1"/>
  <c r="G49" i="1"/>
  <c r="G34" i="1"/>
  <c r="G130" i="1"/>
  <c r="G70" i="1"/>
  <c r="G48" i="1"/>
  <c r="G128" i="1"/>
  <c r="G90" i="1"/>
  <c r="G127" i="1"/>
  <c r="G82" i="1"/>
  <c r="G124" i="1"/>
  <c r="G115" i="1"/>
  <c r="G123" i="1"/>
  <c r="G122" i="1"/>
  <c r="G120" i="1"/>
  <c r="G119" i="1"/>
  <c r="G74" i="1"/>
  <c r="G114" i="1"/>
  <c r="G37" i="1"/>
  <c r="G67" i="1"/>
  <c r="G8" i="1"/>
  <c r="G59" i="1"/>
  <c r="G79" i="1"/>
  <c r="G117" i="1"/>
  <c r="G116" i="1"/>
  <c r="G113" i="1"/>
  <c r="G107" i="1"/>
  <c r="G72" i="1"/>
  <c r="G102" i="1"/>
  <c r="G65" i="1"/>
  <c r="I45" i="1"/>
  <c r="I103" i="1"/>
  <c r="I65" i="1"/>
  <c r="I25" i="1"/>
  <c r="I99" i="1"/>
  <c r="I100" i="1"/>
  <c r="I105" i="1"/>
  <c r="I101" i="1"/>
  <c r="I107" i="1"/>
  <c r="G36" i="8"/>
  <c r="G15" i="8"/>
  <c r="G9" i="8"/>
  <c r="G20" i="8"/>
  <c r="G26" i="8"/>
  <c r="A26" i="8" s="1"/>
  <c r="I26" i="8" s="1"/>
  <c r="F49" i="1" s="1"/>
  <c r="G34" i="8"/>
  <c r="F76" i="1"/>
  <c r="F151" i="1"/>
  <c r="F85" i="1"/>
  <c r="F146" i="1"/>
  <c r="F29" i="1"/>
  <c r="F70" i="1"/>
  <c r="F137" i="1"/>
  <c r="F157" i="1"/>
  <c r="F73" i="1"/>
  <c r="F71" i="1"/>
  <c r="F156" i="1"/>
  <c r="F155" i="1"/>
  <c r="F154" i="1"/>
  <c r="F153" i="1"/>
  <c r="F152" i="1"/>
  <c r="F32" i="1"/>
  <c r="F91" i="1"/>
  <c r="F123" i="1"/>
  <c r="F5" i="1"/>
  <c r="F55" i="1"/>
  <c r="F75" i="1"/>
  <c r="F131" i="1"/>
  <c r="F119" i="1"/>
  <c r="F150" i="1"/>
  <c r="F42" i="1"/>
  <c r="F122" i="1"/>
  <c r="F149" i="1"/>
  <c r="F50" i="1"/>
  <c r="F148" i="1"/>
  <c r="F147" i="1"/>
  <c r="F145" i="1"/>
  <c r="F20" i="1"/>
  <c r="F144" i="1"/>
  <c r="F142" i="1"/>
  <c r="F129" i="1"/>
  <c r="F46" i="1"/>
  <c r="F84" i="1"/>
  <c r="F141" i="1"/>
  <c r="F12" i="1"/>
  <c r="F83" i="1"/>
  <c r="F140" i="1"/>
  <c r="F63" i="1"/>
  <c r="F134" i="1"/>
  <c r="F135" i="1"/>
  <c r="F43" i="1"/>
  <c r="F132" i="1"/>
  <c r="F111" i="1"/>
  <c r="F128" i="1"/>
  <c r="F90" i="1"/>
  <c r="F127" i="1"/>
  <c r="F66" i="1"/>
  <c r="F53" i="1"/>
  <c r="F115" i="1"/>
  <c r="F105" i="1"/>
  <c r="F120" i="1"/>
  <c r="F114" i="1"/>
  <c r="F67" i="1"/>
  <c r="F8" i="1"/>
  <c r="F93" i="1"/>
  <c r="F59" i="1"/>
  <c r="F72" i="1"/>
  <c r="F117" i="1"/>
  <c r="F108" i="1"/>
  <c r="F101" i="1"/>
  <c r="I42" i="8"/>
  <c r="F82" i="1"/>
  <c r="I43" i="8"/>
  <c r="F79" i="1" s="1"/>
  <c r="I41" i="8"/>
  <c r="I40" i="11"/>
  <c r="E16" i="1" s="1"/>
  <c r="G97" i="1"/>
  <c r="G108" i="1"/>
  <c r="I47" i="4"/>
  <c r="G40" i="1" s="1"/>
  <c r="J95" i="1"/>
  <c r="J69" i="1"/>
  <c r="J79" i="1"/>
  <c r="K115" i="1"/>
  <c r="C67" i="1"/>
  <c r="C114" i="1"/>
  <c r="C107" i="1"/>
  <c r="C26" i="1"/>
  <c r="C66" i="1"/>
  <c r="C127" i="1"/>
  <c r="C90" i="1"/>
  <c r="C65" i="1"/>
  <c r="C128" i="1"/>
  <c r="C102" i="1"/>
  <c r="C110" i="1"/>
  <c r="C68" i="1"/>
  <c r="C111" i="1"/>
  <c r="C44" i="1"/>
  <c r="C106" i="1"/>
  <c r="C130" i="1"/>
  <c r="C132" i="1"/>
  <c r="C14" i="1"/>
  <c r="C135" i="1"/>
  <c r="C134" i="1"/>
  <c r="C30" i="1"/>
  <c r="C40" i="1"/>
  <c r="C63" i="1"/>
  <c r="C140" i="1"/>
  <c r="C80" i="1"/>
  <c r="C83" i="1"/>
  <c r="C12" i="1"/>
  <c r="C141" i="1"/>
  <c r="C84" i="1"/>
  <c r="C46" i="1"/>
  <c r="C129" i="1"/>
  <c r="C142" i="1"/>
  <c r="C144" i="1"/>
  <c r="C145" i="1"/>
  <c r="C82" i="1"/>
  <c r="C147" i="1"/>
  <c r="C148" i="1"/>
  <c r="C50" i="1"/>
  <c r="C149" i="1"/>
  <c r="C42" i="1"/>
  <c r="C150" i="1"/>
  <c r="C116" i="1"/>
  <c r="C119" i="1"/>
  <c r="C27" i="1"/>
  <c r="C92" i="1"/>
  <c r="C131" i="1"/>
  <c r="C113" i="1"/>
  <c r="C75" i="1"/>
  <c r="C55" i="1"/>
  <c r="C22" i="1"/>
  <c r="C21" i="1"/>
  <c r="C123" i="1"/>
  <c r="C17" i="1"/>
  <c r="C152" i="1"/>
  <c r="C153" i="1"/>
  <c r="C154" i="1"/>
  <c r="C16" i="1"/>
  <c r="C156" i="1"/>
  <c r="C71" i="1"/>
  <c r="C125" i="1"/>
  <c r="C157" i="1"/>
  <c r="C87" i="1"/>
  <c r="C137" i="1"/>
  <c r="C91" i="1"/>
  <c r="C122" i="1"/>
  <c r="C47" i="1"/>
  <c r="C32" i="1"/>
  <c r="C155" i="1"/>
  <c r="C34" i="1"/>
  <c r="C70" i="1"/>
  <c r="C146" i="1"/>
  <c r="C61" i="1"/>
  <c r="C85" i="1"/>
  <c r="C151" i="1"/>
  <c r="C76" i="1"/>
  <c r="C124" i="1"/>
  <c r="C49" i="1"/>
  <c r="C93" i="1"/>
  <c r="F94" i="1"/>
  <c r="J55" i="3"/>
  <c r="D48" i="1"/>
  <c r="J52" i="3"/>
  <c r="D34" i="1"/>
  <c r="J53" i="3"/>
  <c r="D30" i="1"/>
  <c r="H20" i="12"/>
  <c r="G20" i="12"/>
  <c r="B20" i="12"/>
  <c r="H19" i="12"/>
  <c r="B19" i="12"/>
  <c r="H18" i="12"/>
  <c r="G18" i="12"/>
  <c r="B18" i="12"/>
  <c r="H17" i="12"/>
  <c r="B17" i="12"/>
  <c r="H15" i="12"/>
  <c r="G15" i="12"/>
  <c r="B15" i="12"/>
  <c r="H14" i="12"/>
  <c r="B14" i="12"/>
  <c r="H13" i="12"/>
  <c r="G13" i="12"/>
  <c r="B13" i="12"/>
  <c r="H12" i="12"/>
  <c r="B12" i="12"/>
  <c r="H11" i="12"/>
  <c r="G11" i="12"/>
  <c r="B11" i="12"/>
  <c r="H10" i="12"/>
  <c r="G10" i="12"/>
  <c r="B10" i="12"/>
  <c r="H9" i="12"/>
  <c r="G9" i="12"/>
  <c r="B9" i="12"/>
  <c r="H8" i="12"/>
  <c r="G8" i="12"/>
  <c r="B8" i="12"/>
  <c r="H7" i="12"/>
  <c r="B7" i="12"/>
  <c r="H6" i="12"/>
  <c r="G6" i="12"/>
  <c r="B6" i="12"/>
  <c r="H5" i="12"/>
  <c r="G5" i="12"/>
  <c r="B5" i="12"/>
  <c r="H4" i="12"/>
  <c r="G4" i="12"/>
  <c r="B4" i="12"/>
  <c r="H3" i="12"/>
  <c r="G3" i="12"/>
  <c r="B3" i="12"/>
  <c r="H2" i="12"/>
  <c r="B2" i="12"/>
  <c r="H22" i="4"/>
  <c r="B22" i="4"/>
  <c r="H23" i="4"/>
  <c r="B23" i="4"/>
  <c r="H12" i="4"/>
  <c r="B12" i="4"/>
  <c r="H43" i="4"/>
  <c r="B43" i="4"/>
  <c r="H33" i="4"/>
  <c r="B33" i="4"/>
  <c r="H37" i="4"/>
  <c r="B37" i="4"/>
  <c r="H17" i="4"/>
  <c r="B17" i="4"/>
  <c r="H4" i="4"/>
  <c r="B4" i="4"/>
  <c r="H27" i="4"/>
  <c r="B27" i="4"/>
  <c r="H24" i="4"/>
  <c r="B24" i="4"/>
  <c r="H3" i="4"/>
  <c r="B3" i="4"/>
  <c r="H11" i="4"/>
  <c r="B11" i="4"/>
  <c r="H39" i="4"/>
  <c r="B39" i="4"/>
  <c r="H32" i="4"/>
  <c r="B32" i="4"/>
  <c r="H40" i="4"/>
  <c r="B40" i="4"/>
  <c r="H18" i="4"/>
  <c r="B18" i="4"/>
  <c r="H14" i="4"/>
  <c r="B14" i="4"/>
  <c r="H19" i="4"/>
  <c r="B19" i="4"/>
  <c r="H36" i="11"/>
  <c r="G36" i="11"/>
  <c r="B36" i="11"/>
  <c r="H35" i="11"/>
  <c r="G35" i="11"/>
  <c r="B35" i="11"/>
  <c r="H10" i="11"/>
  <c r="G10" i="11"/>
  <c r="A10" i="11" s="1"/>
  <c r="I10" i="11" s="1"/>
  <c r="B10" i="11"/>
  <c r="H18" i="11"/>
  <c r="G18" i="11"/>
  <c r="B18" i="11"/>
  <c r="H14" i="11"/>
  <c r="G14" i="11"/>
  <c r="A14" i="11" s="1"/>
  <c r="I14" i="11" s="1"/>
  <c r="E5" i="1" s="1"/>
  <c r="B14" i="11"/>
  <c r="H20" i="11"/>
  <c r="B20" i="11"/>
  <c r="H34" i="11"/>
  <c r="B34" i="11"/>
  <c r="H21" i="11"/>
  <c r="G21" i="11"/>
  <c r="B21" i="11"/>
  <c r="H25" i="11"/>
  <c r="G25" i="11"/>
  <c r="B25" i="11"/>
  <c r="H29" i="11"/>
  <c r="G29" i="11"/>
  <c r="B29" i="11"/>
  <c r="H16" i="11"/>
  <c r="B16" i="11"/>
  <c r="H24" i="11"/>
  <c r="G24" i="11"/>
  <c r="B24" i="11"/>
  <c r="H33" i="11"/>
  <c r="G33" i="11"/>
  <c r="B33" i="11"/>
  <c r="H11" i="11"/>
  <c r="G11" i="11"/>
  <c r="B11" i="11"/>
  <c r="H27" i="11"/>
  <c r="B27" i="11"/>
  <c r="H7" i="11"/>
  <c r="G7" i="11"/>
  <c r="B7" i="11"/>
  <c r="H15" i="11"/>
  <c r="G15" i="11"/>
  <c r="B15" i="11"/>
  <c r="H22" i="11"/>
  <c r="G22" i="11"/>
  <c r="B22" i="11"/>
  <c r="H28" i="11"/>
  <c r="G28" i="11"/>
  <c r="B28" i="11"/>
  <c r="H19" i="11"/>
  <c r="G19" i="11"/>
  <c r="B19" i="11"/>
  <c r="H4" i="11"/>
  <c r="G4" i="11"/>
  <c r="B4" i="11"/>
  <c r="H12" i="11"/>
  <c r="B12" i="11"/>
  <c r="H3" i="11"/>
  <c r="G3" i="11"/>
  <c r="A19" i="11" s="1"/>
  <c r="I19" i="11" s="1"/>
  <c r="E54" i="1" s="1"/>
  <c r="B3" i="11"/>
  <c r="H5" i="11"/>
  <c r="G5" i="11"/>
  <c r="B5" i="11"/>
  <c r="H6" i="11"/>
  <c r="G6" i="11"/>
  <c r="B6" i="11"/>
  <c r="H8" i="11"/>
  <c r="B8" i="11"/>
  <c r="H30" i="11"/>
  <c r="G30" i="11"/>
  <c r="A30" i="11" s="1"/>
  <c r="I30" i="11" s="1"/>
  <c r="E18" i="1" s="1"/>
  <c r="B30" i="11"/>
  <c r="H9" i="11"/>
  <c r="G9" i="11"/>
  <c r="B9" i="11"/>
  <c r="H32" i="11"/>
  <c r="G32" i="11"/>
  <c r="B32" i="11"/>
  <c r="H31" i="11"/>
  <c r="B31" i="11"/>
  <c r="H13" i="11"/>
  <c r="G13" i="11"/>
  <c r="B13" i="11"/>
  <c r="H2" i="11"/>
  <c r="G2" i="11"/>
  <c r="B2" i="11"/>
  <c r="H17" i="11"/>
  <c r="G17" i="11"/>
  <c r="B17" i="11"/>
  <c r="H26" i="11"/>
  <c r="G26" i="11"/>
  <c r="B26" i="11"/>
  <c r="H22" i="8"/>
  <c r="G22" i="8"/>
  <c r="B22" i="8"/>
  <c r="H33" i="8"/>
  <c r="G33" i="8"/>
  <c r="B33" i="8"/>
  <c r="H32" i="8"/>
  <c r="G32" i="8"/>
  <c r="B32" i="8"/>
  <c r="H11" i="8"/>
  <c r="G11" i="8"/>
  <c r="B11" i="8"/>
  <c r="H9" i="8"/>
  <c r="B9" i="8"/>
  <c r="H15" i="8"/>
  <c r="B15" i="8"/>
  <c r="H36" i="8"/>
  <c r="B36" i="8"/>
  <c r="H25" i="8"/>
  <c r="G25" i="8"/>
  <c r="B25" i="8"/>
  <c r="H14" i="8"/>
  <c r="G14" i="8"/>
  <c r="B14" i="8"/>
  <c r="H24" i="8"/>
  <c r="G24" i="8"/>
  <c r="B24" i="8"/>
  <c r="H23" i="8"/>
  <c r="G23" i="8"/>
  <c r="B23" i="8"/>
  <c r="H28" i="8"/>
  <c r="G28" i="8"/>
  <c r="B28" i="8"/>
  <c r="H35" i="8"/>
  <c r="G35" i="8"/>
  <c r="B35" i="8"/>
  <c r="H6" i="8"/>
  <c r="G6" i="8"/>
  <c r="B6" i="8"/>
  <c r="H5" i="8"/>
  <c r="G5" i="8"/>
  <c r="B5" i="8"/>
  <c r="H29" i="8"/>
  <c r="G29" i="8"/>
  <c r="B29" i="8"/>
  <c r="H20" i="8"/>
  <c r="B20" i="8"/>
  <c r="H26" i="8"/>
  <c r="B26" i="8"/>
  <c r="H34" i="8"/>
  <c r="B34" i="8"/>
  <c r="H7" i="8"/>
  <c r="G7" i="8"/>
  <c r="B7" i="8"/>
  <c r="H31" i="8"/>
  <c r="G31" i="8"/>
  <c r="B31" i="8"/>
  <c r="H16" i="8"/>
  <c r="G16" i="8"/>
  <c r="B16" i="8"/>
  <c r="H2" i="8"/>
  <c r="G2" i="8"/>
  <c r="B2" i="8"/>
  <c r="H17" i="8"/>
  <c r="G17" i="8"/>
  <c r="B17" i="8"/>
  <c r="H4" i="8"/>
  <c r="G4" i="8"/>
  <c r="B4" i="8"/>
  <c r="H8" i="8"/>
  <c r="G8" i="8"/>
  <c r="B8" i="8"/>
  <c r="H19" i="8"/>
  <c r="G19" i="8"/>
  <c r="B19" i="8"/>
  <c r="H37" i="8"/>
  <c r="G37" i="8"/>
  <c r="B37" i="8"/>
  <c r="H12" i="8"/>
  <c r="G12" i="8"/>
  <c r="B12" i="8"/>
  <c r="H18" i="8"/>
  <c r="G18" i="8"/>
  <c r="B18" i="8"/>
  <c r="I2" i="3"/>
  <c r="A20" i="4"/>
  <c r="I20" i="4" s="1"/>
  <c r="G58" i="1" s="1"/>
  <c r="G85" i="1"/>
  <c r="A21" i="4"/>
  <c r="I21" i="4" s="1"/>
  <c r="G15" i="1"/>
  <c r="A42" i="4"/>
  <c r="I42" i="4"/>
  <c r="G61" i="1"/>
  <c r="A35" i="4"/>
  <c r="I35" i="4" s="1"/>
  <c r="G84" i="1" s="1"/>
  <c r="A10" i="4"/>
  <c r="I10" i="4"/>
  <c r="G25" i="1" s="1"/>
  <c r="A30" i="4"/>
  <c r="I30" i="4" s="1"/>
  <c r="G54" i="1" s="1"/>
  <c r="A34" i="4"/>
  <c r="I34" i="4"/>
  <c r="G32" i="1" s="1"/>
  <c r="A38" i="4"/>
  <c r="I38" i="4" s="1"/>
  <c r="G17" i="1" s="1"/>
  <c r="A41" i="4"/>
  <c r="I41" i="4"/>
  <c r="G83" i="1" s="1"/>
  <c r="G62" i="1"/>
  <c r="A2" i="4"/>
  <c r="I2" i="4"/>
  <c r="A26" i="4"/>
  <c r="I26" i="4"/>
  <c r="G35" i="1" s="1"/>
  <c r="I7" i="4"/>
  <c r="G5" i="1" s="1"/>
  <c r="A25" i="4"/>
  <c r="I25" i="4" s="1"/>
  <c r="G20" i="1" s="1"/>
  <c r="A16" i="4"/>
  <c r="I16" i="4"/>
  <c r="G53" i="1" s="1"/>
  <c r="A5" i="4"/>
  <c r="I5" i="4" s="1"/>
  <c r="G19" i="1" s="1"/>
  <c r="A13" i="4"/>
  <c r="I13" i="4"/>
  <c r="G24" i="1" s="1"/>
  <c r="A6" i="4"/>
  <c r="I6" i="4" s="1"/>
  <c r="G30" i="1" s="1"/>
  <c r="A36" i="4"/>
  <c r="I36" i="4"/>
  <c r="G13" i="1" s="1"/>
  <c r="A8" i="4"/>
  <c r="I8" i="4" s="1"/>
  <c r="G50" i="1" s="1"/>
  <c r="A29" i="4"/>
  <c r="I29" i="4"/>
  <c r="G31" i="1" s="1"/>
  <c r="A15" i="4"/>
  <c r="I15" i="4" s="1"/>
  <c r="G12" i="1" s="1"/>
  <c r="A9" i="4"/>
  <c r="I9" i="4"/>
  <c r="G26" i="1" s="1"/>
  <c r="A31" i="4"/>
  <c r="I31" i="4" s="1"/>
  <c r="A28" i="4"/>
  <c r="I28" i="4" s="1"/>
  <c r="G23" i="1"/>
  <c r="A10" i="8"/>
  <c r="I10" i="8" s="1"/>
  <c r="F6" i="1" s="1"/>
  <c r="A20" i="11"/>
  <c r="I20" i="11" s="1"/>
  <c r="E20" i="1" s="1"/>
  <c r="A13" i="11"/>
  <c r="I13" i="11" s="1"/>
  <c r="E29" i="1" s="1"/>
  <c r="A22" i="11"/>
  <c r="I22" i="11" s="1"/>
  <c r="A3" i="11"/>
  <c r="I3" i="11" s="1"/>
  <c r="E17" i="1" s="1"/>
  <c r="A31" i="11"/>
  <c r="I31" i="11" s="1"/>
  <c r="E33" i="1" s="1"/>
  <c r="A18" i="4"/>
  <c r="I18" i="4"/>
  <c r="A24" i="4"/>
  <c r="I24" i="4"/>
  <c r="A32" i="4"/>
  <c r="I32" i="4"/>
  <c r="A37" i="4"/>
  <c r="I37" i="4"/>
  <c r="A12" i="4"/>
  <c r="I12" i="4"/>
  <c r="G7" i="1" s="1"/>
  <c r="A39" i="4"/>
  <c r="I39" i="4"/>
  <c r="G111" i="1"/>
  <c r="A43" i="4"/>
  <c r="I43" i="4" s="1"/>
  <c r="A14" i="4"/>
  <c r="I14" i="4" s="1"/>
  <c r="A3" i="4"/>
  <c r="I3" i="4" s="1"/>
  <c r="A4" i="4"/>
  <c r="I4" i="4" s="1"/>
  <c r="G93" i="1"/>
  <c r="A33" i="4"/>
  <c r="I33" i="4"/>
  <c r="A23" i="4"/>
  <c r="I23" i="4"/>
  <c r="A11" i="4"/>
  <c r="I11" i="4"/>
  <c r="A40" i="4"/>
  <c r="I40" i="4"/>
  <c r="G38" i="1" s="1"/>
  <c r="A27" i="4"/>
  <c r="I27" i="4"/>
  <c r="A17" i="4"/>
  <c r="I17" i="4"/>
  <c r="G11" i="1" s="1"/>
  <c r="A22" i="4"/>
  <c r="I22" i="4"/>
  <c r="K45" i="1"/>
  <c r="K107" i="1"/>
  <c r="K75" i="1"/>
  <c r="K66" i="1"/>
  <c r="K108" i="1"/>
  <c r="K96" i="1"/>
  <c r="K106" i="1"/>
  <c r="K97" i="1"/>
  <c r="K17" i="1"/>
  <c r="K69" i="1"/>
  <c r="K136" i="1"/>
  <c r="J94" i="1"/>
  <c r="J103" i="1"/>
  <c r="J10" i="1"/>
  <c r="J14" i="1"/>
  <c r="J39" i="1"/>
  <c r="J99" i="1"/>
  <c r="J107" i="1"/>
  <c r="A19" i="4"/>
  <c r="I19" i="4" s="1"/>
  <c r="G77" i="1" s="1"/>
  <c r="E13" i="1"/>
  <c r="F96" i="1"/>
  <c r="F113" i="1"/>
  <c r="K114" i="1"/>
  <c r="K91" i="1"/>
  <c r="K102" i="1"/>
  <c r="K101" i="1"/>
  <c r="K71" i="1"/>
  <c r="K100" i="1"/>
  <c r="K94" i="1"/>
  <c r="K95" i="1"/>
  <c r="K99" i="1"/>
  <c r="K74" i="1"/>
  <c r="J111" i="1"/>
  <c r="J133" i="1"/>
  <c r="J97" i="1"/>
  <c r="J106" i="1"/>
  <c r="J101" i="1"/>
  <c r="E6" i="1"/>
  <c r="A32" i="8"/>
  <c r="I32" i="8" s="1"/>
  <c r="G21" i="1"/>
  <c r="F69" i="1"/>
  <c r="G105" i="1"/>
  <c r="G99" i="1"/>
  <c r="G18" i="1"/>
  <c r="G86" i="1"/>
  <c r="G51" i="1"/>
  <c r="G36" i="1"/>
  <c r="G29" i="1"/>
  <c r="G89" i="1"/>
  <c r="G66" i="1"/>
  <c r="G125" i="1"/>
  <c r="G39" i="1"/>
  <c r="G69" i="1"/>
  <c r="G101" i="1"/>
  <c r="G44" i="1"/>
  <c r="G110" i="1"/>
  <c r="G22" i="1"/>
  <c r="G96" i="1"/>
  <c r="G46" i="1"/>
  <c r="G68" i="1"/>
  <c r="G9" i="1"/>
  <c r="G129" i="1"/>
  <c r="G27" i="1"/>
  <c r="G95" i="1"/>
  <c r="G92" i="1"/>
  <c r="G94" i="1"/>
  <c r="G47" i="1"/>
  <c r="G45" i="1"/>
  <c r="G137" i="1"/>
  <c r="G56" i="1"/>
  <c r="G106" i="1"/>
  <c r="G33" i="1"/>
  <c r="G10" i="1"/>
  <c r="G16" i="1"/>
  <c r="G103" i="1"/>
  <c r="G42" i="1"/>
  <c r="F106" i="1"/>
  <c r="F124" i="1"/>
  <c r="F30" i="1"/>
  <c r="F25" i="1"/>
  <c r="F103" i="1"/>
  <c r="F110" i="1"/>
  <c r="F48" i="1"/>
  <c r="F68" i="1"/>
  <c r="F86" i="1"/>
  <c r="F99" i="1"/>
  <c r="F39" i="1"/>
  <c r="F100" i="1"/>
  <c r="F95" i="1"/>
  <c r="F130" i="1"/>
  <c r="F97" i="1"/>
  <c r="F107" i="1"/>
  <c r="F125" i="1"/>
  <c r="F18" i="1"/>
  <c r="F15" i="1"/>
  <c r="F92" i="1"/>
  <c r="F102" i="1"/>
  <c r="F34" i="1"/>
  <c r="F74" i="1"/>
  <c r="F65" i="1"/>
  <c r="G43" i="1"/>
  <c r="F61" i="1"/>
  <c r="F116" i="1"/>
  <c r="K134" i="1"/>
  <c r="B35" i="3"/>
  <c r="I134" i="1"/>
  <c r="B28" i="3"/>
  <c r="B27" i="3"/>
  <c r="B31" i="3"/>
  <c r="B13" i="3"/>
  <c r="B48" i="3"/>
  <c r="B36" i="3"/>
  <c r="I14" i="1"/>
  <c r="I23" i="1"/>
  <c r="I86" i="1"/>
  <c r="I140" i="1"/>
  <c r="I106" i="1"/>
  <c r="I80" i="1"/>
  <c r="I83" i="1"/>
  <c r="I114" i="1"/>
  <c r="I111" i="1"/>
  <c r="I141" i="1"/>
  <c r="I84" i="1"/>
  <c r="I67" i="1"/>
  <c r="I46" i="1"/>
  <c r="I129" i="1"/>
  <c r="I142" i="1"/>
  <c r="I144" i="1"/>
  <c r="I20" i="1"/>
  <c r="I145" i="1"/>
  <c r="I40" i="1"/>
  <c r="I130" i="1"/>
  <c r="I30" i="1"/>
  <c r="I115" i="1"/>
  <c r="I82" i="1"/>
  <c r="I147" i="1"/>
  <c r="I148" i="1"/>
  <c r="I50" i="1"/>
  <c r="I127" i="1"/>
  <c r="I135" i="1"/>
  <c r="I149" i="1"/>
  <c r="I53" i="1"/>
  <c r="I42" i="1"/>
  <c r="I132" i="1"/>
  <c r="I150" i="1"/>
  <c r="I8" i="1"/>
  <c r="I116" i="1"/>
  <c r="I27" i="1"/>
  <c r="I92" i="1"/>
  <c r="I10" i="1"/>
  <c r="I31" i="1"/>
  <c r="I55" i="1"/>
  <c r="I123" i="1"/>
  <c r="I17" i="1"/>
  <c r="I90" i="1"/>
  <c r="I152" i="1"/>
  <c r="I153" i="1"/>
  <c r="I154" i="1"/>
  <c r="I74" i="1"/>
  <c r="I128" i="1"/>
  <c r="I15" i="1"/>
  <c r="I156" i="1"/>
  <c r="I125" i="1"/>
  <c r="I117" i="1"/>
  <c r="I157" i="1"/>
  <c r="I87" i="1"/>
  <c r="I39" i="1"/>
  <c r="I110" i="1"/>
  <c r="I137" i="1"/>
  <c r="I120" i="1"/>
  <c r="I73" i="1"/>
  <c r="I91" i="1"/>
  <c r="I59" i="1"/>
  <c r="I32" i="1"/>
  <c r="I155" i="1"/>
  <c r="I34" i="1"/>
  <c r="I48" i="1"/>
  <c r="I41" i="1"/>
  <c r="I29" i="1"/>
  <c r="I146" i="1"/>
  <c r="I61" i="1"/>
  <c r="I151" i="1"/>
  <c r="I76" i="1"/>
  <c r="I124" i="1"/>
  <c r="I37" i="1"/>
  <c r="I44" i="1"/>
  <c r="E3" i="5"/>
  <c r="E4" i="5"/>
  <c r="E5" i="5"/>
  <c r="C37" i="1" s="1"/>
  <c r="C94" i="1"/>
  <c r="C79" i="1"/>
  <c r="C120" i="1"/>
  <c r="C117" i="1"/>
  <c r="E10" i="5"/>
  <c r="C6" i="1" s="1"/>
  <c r="E11" i="5"/>
  <c r="E12" i="5"/>
  <c r="C31" i="1" s="1"/>
  <c r="E13" i="5"/>
  <c r="E14" i="5"/>
  <c r="E15" i="5"/>
  <c r="C41" i="1" s="1"/>
  <c r="E16" i="5"/>
  <c r="E17" i="5"/>
  <c r="C72" i="1" s="1"/>
  <c r="E18" i="5"/>
  <c r="E19" i="5"/>
  <c r="E20" i="5"/>
  <c r="C73" i="1" s="1"/>
  <c r="E21" i="5"/>
  <c r="E26" i="5"/>
  <c r="E27" i="5"/>
  <c r="C25" i="1" s="1"/>
  <c r="C96" i="1"/>
  <c r="E29" i="5"/>
  <c r="C95" i="1"/>
  <c r="C43" i="1"/>
  <c r="C11" i="1"/>
  <c r="C15" i="1"/>
  <c r="C97" i="1"/>
  <c r="C35" i="1"/>
  <c r="C8" i="1"/>
  <c r="C9" i="1"/>
  <c r="C69" i="1"/>
  <c r="C29" i="1"/>
  <c r="C19" i="1"/>
  <c r="C74" i="1"/>
  <c r="C99" i="1"/>
  <c r="C53" i="1"/>
  <c r="C39" i="1"/>
  <c r="C101" i="1"/>
  <c r="C36" i="1"/>
  <c r="C23" i="1"/>
  <c r="C108" i="1"/>
  <c r="C10" i="1"/>
  <c r="C20" i="1"/>
  <c r="C115" i="1"/>
  <c r="C103" i="1"/>
  <c r="C7" i="1"/>
  <c r="C59" i="1"/>
  <c r="C48" i="1"/>
  <c r="C45" i="1"/>
  <c r="C86" i="1"/>
  <c r="E37" i="5"/>
  <c r="C105" i="1"/>
  <c r="C100" i="1"/>
  <c r="D3" i="6"/>
  <c r="I28" i="1" s="1"/>
  <c r="D4" i="6"/>
  <c r="I63" i="1" s="1"/>
  <c r="D5" i="6"/>
  <c r="I68" i="1" s="1"/>
  <c r="I102" i="1"/>
  <c r="D6" i="6"/>
  <c r="I70" i="1" s="1"/>
  <c r="I47" i="1"/>
  <c r="D7" i="6"/>
  <c r="D8" i="6"/>
  <c r="D9" i="6"/>
  <c r="D10" i="6"/>
  <c r="I21" i="1" s="1"/>
  <c r="D11" i="6"/>
  <c r="I131" i="1"/>
  <c r="I108" i="1"/>
  <c r="I66" i="1"/>
  <c r="I69" i="1"/>
  <c r="I79" i="1"/>
  <c r="D2" i="6"/>
  <c r="I35" i="1" s="1"/>
  <c r="I49" i="1"/>
  <c r="I51" i="1"/>
  <c r="I18" i="1"/>
  <c r="I75" i="1"/>
  <c r="I94" i="1"/>
  <c r="I5" i="1"/>
  <c r="I22" i="1"/>
  <c r="I113" i="1"/>
  <c r="I19" i="1"/>
  <c r="I95" i="1"/>
  <c r="I7" i="1"/>
  <c r="I97" i="1"/>
  <c r="I6" i="1"/>
  <c r="I78" i="1"/>
  <c r="I122" i="1"/>
  <c r="I71" i="1"/>
  <c r="I11" i="1"/>
  <c r="I72" i="1"/>
  <c r="I81" i="1"/>
  <c r="I36" i="1"/>
  <c r="I43" i="1"/>
  <c r="I96" i="1"/>
  <c r="I16" i="1"/>
  <c r="I26" i="1"/>
  <c r="I12" i="1"/>
  <c r="I119" i="1"/>
  <c r="I85" i="1"/>
  <c r="I93" i="1"/>
  <c r="B24" i="3"/>
  <c r="B23" i="3"/>
  <c r="B25" i="3"/>
  <c r="B29" i="3"/>
  <c r="B14" i="3"/>
  <c r="B22" i="3"/>
  <c r="B18" i="3"/>
  <c r="B32" i="3"/>
  <c r="B5" i="3"/>
  <c r="B17" i="3"/>
  <c r="B15" i="3"/>
  <c r="B6" i="3"/>
  <c r="B30" i="3"/>
  <c r="B16" i="3"/>
  <c r="B21" i="3"/>
  <c r="B34" i="3"/>
  <c r="B12" i="3"/>
  <c r="B26" i="3"/>
  <c r="B8" i="3"/>
  <c r="B20" i="3"/>
  <c r="B9" i="3"/>
  <c r="B19" i="3"/>
  <c r="B11" i="3"/>
  <c r="B7" i="3"/>
  <c r="B3" i="3"/>
  <c r="B10" i="3"/>
  <c r="B47" i="3"/>
  <c r="B2" i="3"/>
  <c r="B33" i="3"/>
  <c r="B4" i="3"/>
  <c r="D44" i="1"/>
  <c r="J36" i="3"/>
  <c r="D37" i="1" s="1"/>
  <c r="D13" i="1"/>
  <c r="J35" i="3"/>
  <c r="D86" i="1"/>
  <c r="J27" i="3"/>
  <c r="D9" i="1"/>
  <c r="C164" i="1"/>
  <c r="I51" i="4" l="1"/>
  <c r="A36" i="8"/>
  <c r="I36" i="8" s="1"/>
  <c r="F23" i="1" s="1"/>
  <c r="A16" i="11"/>
  <c r="I16" i="11" s="1"/>
  <c r="E8" i="1" s="1"/>
  <c r="A29" i="11"/>
  <c r="I29" i="11" s="1"/>
  <c r="E36" i="1" s="1"/>
  <c r="A19" i="8"/>
  <c r="I19" i="8" s="1"/>
  <c r="F27" i="1" s="1"/>
  <c r="A27" i="8"/>
  <c r="I27" i="8" s="1"/>
  <c r="F16" i="1" s="1"/>
  <c r="A20" i="8"/>
  <c r="I20" i="8" s="1"/>
  <c r="F11" i="1" s="1"/>
  <c r="A37" i="8"/>
  <c r="I37" i="8" s="1"/>
  <c r="F89" i="1" s="1"/>
  <c r="A7" i="8"/>
  <c r="I7" i="8" s="1"/>
  <c r="F38" i="1" s="1"/>
  <c r="A11" i="8"/>
  <c r="I11" i="8" s="1"/>
  <c r="F7" i="1" s="1"/>
  <c r="A3" i="8"/>
  <c r="I3" i="8" s="1"/>
  <c r="F62" i="1" s="1"/>
  <c r="A35" i="8"/>
  <c r="I35" i="8" s="1"/>
  <c r="F45" i="1" s="1"/>
  <c r="A17" i="8"/>
  <c r="I17" i="8" s="1"/>
  <c r="F33" i="1" s="1"/>
  <c r="A13" i="8"/>
  <c r="I13" i="8" s="1"/>
  <c r="F56" i="1" s="1"/>
  <c r="A18" i="8"/>
  <c r="I18" i="8" s="1"/>
  <c r="F80" i="1" s="1"/>
  <c r="A14" i="8"/>
  <c r="I14" i="8" s="1"/>
  <c r="F19" i="1" s="1"/>
  <c r="A23" i="8"/>
  <c r="I23" i="8" s="1"/>
  <c r="F40" i="1" s="1"/>
  <c r="A16" i="8"/>
  <c r="I16" i="8" s="1"/>
  <c r="F10" i="1" s="1"/>
  <c r="A15" i="8"/>
  <c r="I15" i="8" s="1"/>
  <c r="F36" i="1" s="1"/>
  <c r="A2" i="8"/>
  <c r="I2" i="8" s="1"/>
  <c r="A21" i="8"/>
  <c r="I21" i="8" s="1"/>
  <c r="F21" i="1" s="1"/>
  <c r="A5" i="8"/>
  <c r="I5" i="8" s="1"/>
  <c r="F17" i="1" s="1"/>
  <c r="A34" i="8"/>
  <c r="I34" i="8" s="1"/>
  <c r="F44" i="1" s="1"/>
  <c r="A8" i="8"/>
  <c r="I8" i="8" s="1"/>
  <c r="F9" i="1" s="1"/>
  <c r="A33" i="8"/>
  <c r="I33" i="8" s="1"/>
  <c r="F35" i="1" s="1"/>
  <c r="A6" i="8"/>
  <c r="I6" i="8" s="1"/>
  <c r="F13" i="1" s="1"/>
  <c r="A24" i="8"/>
  <c r="I24" i="8" s="1"/>
  <c r="F31" i="1" s="1"/>
  <c r="A22" i="8"/>
  <c r="I22" i="8" s="1"/>
  <c r="F28" i="1" s="1"/>
  <c r="A6" i="11"/>
  <c r="I6" i="11" s="1"/>
  <c r="E11" i="1" s="1"/>
  <c r="A11" i="11"/>
  <c r="I11" i="11" s="1"/>
  <c r="E61" i="1" s="1"/>
  <c r="A2" i="11"/>
  <c r="I2" i="11" s="1"/>
  <c r="A27" i="11"/>
  <c r="I27" i="11" s="1"/>
  <c r="E31" i="1" s="1"/>
  <c r="A34" i="11"/>
  <c r="I34" i="11" s="1"/>
  <c r="E50" i="1" s="1"/>
  <c r="G14" i="1"/>
  <c r="G165" i="1" s="1"/>
  <c r="A4" i="11"/>
  <c r="I4" i="11" s="1"/>
  <c r="E39" i="1" s="1"/>
  <c r="A15" i="11"/>
  <c r="I15" i="11" s="1"/>
  <c r="E45" i="1" s="1"/>
  <c r="A33" i="11"/>
  <c r="I33" i="11" s="1"/>
  <c r="E41" i="1" s="1"/>
  <c r="A25" i="11"/>
  <c r="I25" i="11" s="1"/>
  <c r="E30" i="1" s="1"/>
  <c r="J165" i="1"/>
  <c r="H5" i="1"/>
  <c r="G37" i="13"/>
  <c r="A39" i="3"/>
  <c r="J39" i="3" s="1"/>
  <c r="D29" i="1" s="1"/>
  <c r="A3" i="3"/>
  <c r="J3" i="3" s="1"/>
  <c r="D24" i="1" s="1"/>
  <c r="A41" i="3"/>
  <c r="J41" i="3" s="1"/>
  <c r="D17" i="1" s="1"/>
  <c r="A25" i="3"/>
  <c r="J25" i="3" s="1"/>
  <c r="D59" i="1" s="1"/>
  <c r="A9" i="3"/>
  <c r="J9" i="3" s="1"/>
  <c r="D6" i="1" s="1"/>
  <c r="A44" i="3"/>
  <c r="J44" i="3" s="1"/>
  <c r="D46" i="1" s="1"/>
  <c r="A28" i="3"/>
  <c r="J28" i="3" s="1"/>
  <c r="D45" i="1" s="1"/>
  <c r="A12" i="3"/>
  <c r="J12" i="3" s="1"/>
  <c r="D15" i="1" s="1"/>
  <c r="A10" i="3"/>
  <c r="J10" i="3" s="1"/>
  <c r="D22" i="1" s="1"/>
  <c r="A16" i="3"/>
  <c r="J16" i="3" s="1"/>
  <c r="D36" i="1" s="1"/>
  <c r="A34" i="3"/>
  <c r="J34" i="3" s="1"/>
  <c r="D11" i="1" s="1"/>
  <c r="A23" i="11"/>
  <c r="I23" i="11" s="1"/>
  <c r="E15" i="1" s="1"/>
  <c r="A12" i="11"/>
  <c r="I12" i="11" s="1"/>
  <c r="E55" i="1" s="1"/>
  <c r="A30" i="8"/>
  <c r="I30" i="8" s="1"/>
  <c r="F24" i="1" s="1"/>
  <c r="B14" i="7"/>
  <c r="B15" i="7"/>
  <c r="B17" i="7"/>
  <c r="B11" i="7"/>
  <c r="B20" i="7"/>
  <c r="B4" i="7"/>
  <c r="H164" i="1"/>
  <c r="A43" i="3"/>
  <c r="J43" i="3" s="1"/>
  <c r="D74" i="1" s="1"/>
  <c r="A31" i="3"/>
  <c r="J31" i="3" s="1"/>
  <c r="D10" i="1" s="1"/>
  <c r="A23" i="3"/>
  <c r="J23" i="3" s="1"/>
  <c r="D55" i="1" s="1"/>
  <c r="A19" i="3"/>
  <c r="J19" i="3" s="1"/>
  <c r="D21" i="1" s="1"/>
  <c r="A13" i="3"/>
  <c r="J13" i="3" s="1"/>
  <c r="D7" i="1" s="1"/>
  <c r="A11" i="3"/>
  <c r="J11" i="3" s="1"/>
  <c r="D52" i="1" s="1"/>
  <c r="A6" i="3"/>
  <c r="J6" i="3" s="1"/>
  <c r="D69" i="1" s="1"/>
  <c r="B6" i="7"/>
  <c r="B5" i="7"/>
  <c r="B22" i="7"/>
  <c r="B16" i="7"/>
  <c r="B35" i="7"/>
  <c r="H22" i="7"/>
  <c r="A20" i="3"/>
  <c r="J20" i="3" s="1"/>
  <c r="D25" i="1" s="1"/>
  <c r="A18" i="3"/>
  <c r="J18" i="3" s="1"/>
  <c r="D14" i="1" s="1"/>
  <c r="A42" i="3"/>
  <c r="J42" i="3" s="1"/>
  <c r="D27" i="1" s="1"/>
  <c r="A30" i="3"/>
  <c r="J30" i="3" s="1"/>
  <c r="D32" i="1" s="1"/>
  <c r="A15" i="3"/>
  <c r="J15" i="3" s="1"/>
  <c r="D47" i="1" s="1"/>
  <c r="B19" i="7"/>
  <c r="B18" i="7"/>
  <c r="B10" i="7"/>
  <c r="I164" i="1"/>
  <c r="C165" i="1"/>
  <c r="A32" i="11"/>
  <c r="I32" i="11" s="1"/>
  <c r="E22" i="1" s="1"/>
  <c r="A8" i="11"/>
  <c r="I8" i="11" s="1"/>
  <c r="E44" i="1" s="1"/>
  <c r="A21" i="11"/>
  <c r="I21" i="11" s="1"/>
  <c r="E7" i="1" s="1"/>
  <c r="A5" i="11"/>
  <c r="I5" i="11" s="1"/>
  <c r="E32" i="1" s="1"/>
  <c r="A28" i="11"/>
  <c r="I28" i="11" s="1"/>
  <c r="E53" i="1" s="1"/>
  <c r="A12" i="8"/>
  <c r="I12" i="8" s="1"/>
  <c r="F37" i="1" s="1"/>
  <c r="A4" i="8"/>
  <c r="I4" i="8" s="1"/>
  <c r="F64" i="1" s="1"/>
  <c r="A31" i="8"/>
  <c r="I31" i="8" s="1"/>
  <c r="F87" i="1" s="1"/>
  <c r="A29" i="8"/>
  <c r="I29" i="8" s="1"/>
  <c r="F47" i="1" s="1"/>
  <c r="A28" i="8"/>
  <c r="I28" i="8" s="1"/>
  <c r="F14" i="1" s="1"/>
  <c r="A25" i="8"/>
  <c r="I25" i="8" s="1"/>
  <c r="F41" i="1" s="1"/>
  <c r="A17" i="11"/>
  <c r="I17" i="11" s="1"/>
  <c r="E27" i="1" s="1"/>
  <c r="A9" i="11"/>
  <c r="I9" i="11" s="1"/>
  <c r="E38" i="1" s="1"/>
  <c r="A26" i="11"/>
  <c r="I26" i="11" s="1"/>
  <c r="E37" i="1" s="1"/>
  <c r="A7" i="11"/>
  <c r="I7" i="11" s="1"/>
  <c r="E26" i="1" s="1"/>
  <c r="A35" i="11"/>
  <c r="I35" i="11" s="1"/>
  <c r="E21" i="1" s="1"/>
  <c r="A18" i="11"/>
  <c r="I18" i="11" s="1"/>
  <c r="E24" i="1" s="1"/>
  <c r="A24" i="11"/>
  <c r="I24" i="11" s="1"/>
  <c r="E19" i="1" s="1"/>
  <c r="A36" i="11"/>
  <c r="I36" i="11" s="1"/>
  <c r="E60" i="1" s="1"/>
  <c r="A9" i="8"/>
  <c r="I9" i="8" s="1"/>
  <c r="F26" i="1" s="1"/>
  <c r="A5" i="3"/>
  <c r="J5" i="3" s="1"/>
  <c r="D65" i="1" s="1"/>
  <c r="A21" i="3"/>
  <c r="J21" i="3" s="1"/>
  <c r="D19" i="1" s="1"/>
  <c r="A33" i="3"/>
  <c r="J33" i="3" s="1"/>
  <c r="D38" i="1" s="1"/>
  <c r="A48" i="3"/>
  <c r="J48" i="3" s="1"/>
  <c r="D93" i="1" s="1"/>
  <c r="N93" i="1" s="1"/>
  <c r="A45" i="3"/>
  <c r="J45" i="3" s="1"/>
  <c r="D90" i="1" s="1"/>
  <c r="A37" i="3"/>
  <c r="J37" i="3" s="1"/>
  <c r="D49" i="1" s="1"/>
  <c r="A29" i="3"/>
  <c r="J29" i="3" s="1"/>
  <c r="D82" i="1" s="1"/>
  <c r="A22" i="3"/>
  <c r="J22" i="3" s="1"/>
  <c r="D60" i="1" s="1"/>
  <c r="N60" i="1" s="1"/>
  <c r="A14" i="3"/>
  <c r="J14" i="3" s="1"/>
  <c r="D20" i="1" s="1"/>
  <c r="A4" i="3"/>
  <c r="J4" i="3" s="1"/>
  <c r="D16" i="1" s="1"/>
  <c r="H13" i="7"/>
  <c r="H5" i="7"/>
  <c r="B9" i="7"/>
  <c r="B3" i="7"/>
  <c r="B33" i="7"/>
  <c r="B21" i="7"/>
  <c r="B34" i="7"/>
  <c r="B8" i="7"/>
  <c r="A26" i="3"/>
  <c r="J26" i="3" s="1"/>
  <c r="D50" i="1" s="1"/>
  <c r="A2" i="3"/>
  <c r="J2" i="3" s="1"/>
  <c r="A46" i="3"/>
  <c r="J46" i="3" s="1"/>
  <c r="D91" i="1" s="1"/>
  <c r="A7" i="3"/>
  <c r="J7" i="3" s="1"/>
  <c r="D31" i="1" s="1"/>
  <c r="A8" i="3"/>
  <c r="J8" i="3" s="1"/>
  <c r="D8" i="1" s="1"/>
  <c r="A24" i="3"/>
  <c r="J24" i="3" s="1"/>
  <c r="D23" i="1" s="1"/>
  <c r="M23" i="1" s="1"/>
  <c r="A38" i="3"/>
  <c r="J38" i="3" s="1"/>
  <c r="D61" i="1" s="1"/>
  <c r="B2" i="7"/>
  <c r="B7" i="7"/>
  <c r="L160" i="1"/>
  <c r="M158" i="1"/>
  <c r="H18" i="7"/>
  <c r="H10" i="7"/>
  <c r="M136" i="1"/>
  <c r="A17" i="3"/>
  <c r="J17" i="3" s="1"/>
  <c r="D28" i="1" s="1"/>
  <c r="A32" i="3"/>
  <c r="J32" i="3" s="1"/>
  <c r="D85" i="1" s="1"/>
  <c r="I165" i="1"/>
  <c r="N10" i="1"/>
  <c r="N21" i="1"/>
  <c r="N12" i="1"/>
  <c r="H165" i="1"/>
  <c r="M98" i="1"/>
  <c r="G164" i="1"/>
  <c r="J164" i="1"/>
  <c r="N17" i="1"/>
  <c r="N6" i="1"/>
  <c r="L109" i="1"/>
  <c r="N18" i="1"/>
  <c r="N19" i="1"/>
  <c r="N23" i="1"/>
  <c r="N16" i="1"/>
  <c r="A16" i="12"/>
  <c r="I16" i="12" s="1"/>
  <c r="K58" i="1" s="1"/>
  <c r="M99" i="1"/>
  <c r="L71" i="1"/>
  <c r="M114" i="1"/>
  <c r="M106" i="1"/>
  <c r="M75" i="1"/>
  <c r="M68" i="1"/>
  <c r="M10" i="1"/>
  <c r="L111" i="1"/>
  <c r="L117" i="1"/>
  <c r="N122" i="1"/>
  <c r="N124" i="1"/>
  <c r="M127" i="1"/>
  <c r="M70" i="1"/>
  <c r="M34" i="1"/>
  <c r="M133" i="1"/>
  <c r="L21" i="1"/>
  <c r="N63" i="1"/>
  <c r="N146" i="1"/>
  <c r="L50" i="1"/>
  <c r="M41" i="1"/>
  <c r="N151" i="1"/>
  <c r="L153" i="1"/>
  <c r="M156" i="1"/>
  <c r="L95" i="1"/>
  <c r="N69" i="1"/>
  <c r="M96" i="1"/>
  <c r="L107" i="1"/>
  <c r="N25" i="1"/>
  <c r="M72" i="1"/>
  <c r="L79" i="1"/>
  <c r="N59" i="1"/>
  <c r="M120" i="1"/>
  <c r="L123" i="1"/>
  <c r="L125" i="1"/>
  <c r="M90" i="1"/>
  <c r="M129" i="1"/>
  <c r="L30" i="1"/>
  <c r="L137" i="1"/>
  <c r="M141" i="1"/>
  <c r="M142" i="1"/>
  <c r="N149" i="1"/>
  <c r="N31" i="1"/>
  <c r="N154" i="1"/>
  <c r="M73" i="1"/>
  <c r="N52" i="1"/>
  <c r="M134" i="1"/>
  <c r="N94" i="1"/>
  <c r="M102" i="1"/>
  <c r="L17" i="1"/>
  <c r="M108" i="1"/>
  <c r="L45" i="1"/>
  <c r="M103" i="1"/>
  <c r="N65" i="1"/>
  <c r="L113" i="1"/>
  <c r="N86" i="1"/>
  <c r="L67" i="1"/>
  <c r="L92" i="1"/>
  <c r="M128" i="1"/>
  <c r="M130" i="1"/>
  <c r="N131" i="1"/>
  <c r="L85" i="1"/>
  <c r="L29" i="1"/>
  <c r="M80" i="1"/>
  <c r="M35" i="1"/>
  <c r="N144" i="1"/>
  <c r="N42" i="1"/>
  <c r="N55" i="1"/>
  <c r="M32" i="1"/>
  <c r="M16" i="1"/>
  <c r="L157" i="1"/>
  <c r="L118" i="1"/>
  <c r="L77" i="1"/>
  <c r="M33" i="1"/>
  <c r="M78" i="1"/>
  <c r="M74" i="1"/>
  <c r="N91" i="1"/>
  <c r="L66" i="1"/>
  <c r="M105" i="1"/>
  <c r="M39" i="1"/>
  <c r="L110" i="1"/>
  <c r="L43" i="1"/>
  <c r="M116" i="1"/>
  <c r="M37" i="1"/>
  <c r="N47" i="1"/>
  <c r="M53" i="1"/>
  <c r="N61" i="1"/>
  <c r="N132" i="1"/>
  <c r="N135" i="1"/>
  <c r="N138" i="1"/>
  <c r="N83" i="1"/>
  <c r="L84" i="1"/>
  <c r="N145" i="1"/>
  <c r="N150" i="1"/>
  <c r="N152" i="1"/>
  <c r="N155" i="1"/>
  <c r="N87" i="1"/>
  <c r="N81" i="1"/>
  <c r="L104" i="1"/>
  <c r="L139" i="1"/>
  <c r="N126" i="1"/>
  <c r="L89" i="1"/>
  <c r="L38" i="1"/>
  <c r="M154" i="1"/>
  <c r="N50" i="1"/>
  <c r="N136" i="1"/>
  <c r="L33" i="1"/>
  <c r="L138" i="1"/>
  <c r="N34" i="1"/>
  <c r="N133" i="1"/>
  <c r="L78" i="1"/>
  <c r="N80" i="1"/>
  <c r="M77" i="1"/>
  <c r="N113" i="1"/>
  <c r="N33" i="1"/>
  <c r="N77" i="1"/>
  <c r="N32" i="1"/>
  <c r="A5" i="12"/>
  <c r="I5" i="12" s="1"/>
  <c r="K40" i="1" s="1"/>
  <c r="N40" i="1" s="1"/>
  <c r="A15" i="12"/>
  <c r="I15" i="12" s="1"/>
  <c r="K9" i="1" s="1"/>
  <c r="N9" i="1" s="1"/>
  <c r="A10" i="12"/>
  <c r="I10" i="12" s="1"/>
  <c r="K20" i="1" s="1"/>
  <c r="A12" i="12"/>
  <c r="I12" i="12" s="1"/>
  <c r="K22" i="1" s="1"/>
  <c r="A7" i="12"/>
  <c r="I7" i="12" s="1"/>
  <c r="K11" i="1" s="1"/>
  <c r="N11" i="1" s="1"/>
  <c r="A8" i="12"/>
  <c r="I8" i="12" s="1"/>
  <c r="K76" i="1" s="1"/>
  <c r="N76" i="1" s="1"/>
  <c r="A17" i="12"/>
  <c r="I17" i="12" s="1"/>
  <c r="K24" i="1" s="1"/>
  <c r="M24" i="1" s="1"/>
  <c r="A18" i="12"/>
  <c r="I18" i="12" s="1"/>
  <c r="K88" i="1" s="1"/>
  <c r="L88" i="1" s="1"/>
  <c r="A14" i="12"/>
  <c r="I14" i="12" s="1"/>
  <c r="K36" i="1" s="1"/>
  <c r="M36" i="1" s="1"/>
  <c r="A11" i="12"/>
  <c r="I11" i="12" s="1"/>
  <c r="K51" i="1" s="1"/>
  <c r="N51" i="1" s="1"/>
  <c r="A6" i="12"/>
  <c r="I6" i="12" s="1"/>
  <c r="K8" i="1" s="1"/>
  <c r="N8" i="1" s="1"/>
  <c r="A13" i="12"/>
  <c r="I13" i="12" s="1"/>
  <c r="K44" i="1" s="1"/>
  <c r="M44" i="1" s="1"/>
  <c r="A4" i="12"/>
  <c r="I4" i="12" s="1"/>
  <c r="K57" i="1" s="1"/>
  <c r="M57" i="1" s="1"/>
  <c r="A2" i="12"/>
  <c r="I2" i="12" s="1"/>
  <c r="A9" i="12"/>
  <c r="I9" i="12" s="1"/>
  <c r="K13" i="1" s="1"/>
  <c r="N13" i="1" s="1"/>
  <c r="A3" i="12"/>
  <c r="I3" i="12" s="1"/>
  <c r="K14" i="1" s="1"/>
  <c r="N14" i="1" s="1"/>
  <c r="A20" i="12"/>
  <c r="I20" i="12" s="1"/>
  <c r="K7" i="1" s="1"/>
  <c r="N7" i="1" s="1"/>
  <c r="A19" i="12"/>
  <c r="I19" i="12" s="1"/>
  <c r="K15" i="1" s="1"/>
  <c r="N15" i="1" s="1"/>
  <c r="N107" i="1"/>
  <c r="N96" i="1"/>
  <c r="L122" i="1"/>
  <c r="M50" i="1"/>
  <c r="M91" i="1"/>
  <c r="M150" i="1"/>
  <c r="N127" i="1"/>
  <c r="M95" i="1"/>
  <c r="L146" i="1"/>
  <c r="N110" i="1"/>
  <c r="M107" i="1"/>
  <c r="L96" i="1"/>
  <c r="L52" i="1"/>
  <c r="M81" i="1"/>
  <c r="N78" i="1"/>
  <c r="L105" i="1"/>
  <c r="M113" i="1"/>
  <c r="M124" i="1"/>
  <c r="M146" i="1"/>
  <c r="M110" i="1"/>
  <c r="N39" i="1"/>
  <c r="M86" i="1"/>
  <c r="M55" i="1"/>
  <c r="M52" i="1"/>
  <c r="L70" i="1"/>
  <c r="N70" i="1"/>
  <c r="L120" i="1"/>
  <c r="N141" i="1"/>
  <c r="L154" i="1"/>
  <c r="M30" i="1"/>
  <c r="N68" i="1"/>
  <c r="N111" i="1"/>
  <c r="N129" i="1"/>
  <c r="L83" i="1"/>
  <c r="N116" i="1"/>
  <c r="L35" i="1"/>
  <c r="N106" i="1"/>
  <c r="L90" i="1"/>
  <c r="L75" i="1"/>
  <c r="M123" i="1"/>
  <c r="N102" i="1"/>
  <c r="M43" i="1"/>
  <c r="N67" i="1"/>
  <c r="N30" i="1"/>
  <c r="L68" i="1"/>
  <c r="L10" i="1"/>
  <c r="M111" i="1"/>
  <c r="N99" i="1"/>
  <c r="N125" i="1"/>
  <c r="L6" i="1"/>
  <c r="L19" i="1"/>
  <c r="L144" i="1"/>
  <c r="L136" i="1"/>
  <c r="L106" i="1"/>
  <c r="L102" i="1"/>
  <c r="N90" i="1"/>
  <c r="M6" i="1"/>
  <c r="L16" i="1"/>
  <c r="N75" i="1"/>
  <c r="N123" i="1"/>
  <c r="M83" i="1"/>
  <c r="N43" i="1"/>
  <c r="L99" i="1"/>
  <c r="M125" i="1"/>
  <c r="M67" i="1"/>
  <c r="L129" i="1"/>
  <c r="M21" i="1"/>
  <c r="M19" i="1"/>
  <c r="N35" i="1"/>
  <c r="M144" i="1"/>
  <c r="M38" i="1"/>
  <c r="M109" i="1"/>
  <c r="L47" i="1"/>
  <c r="N89" i="1"/>
  <c r="N38" i="1"/>
  <c r="M89" i="1"/>
  <c r="L103" i="1"/>
  <c r="L25" i="1"/>
  <c r="L37" i="1"/>
  <c r="M151" i="1"/>
  <c r="N109" i="1"/>
  <c r="N130" i="1"/>
  <c r="L128" i="1"/>
  <c r="L63" i="1"/>
  <c r="N160" i="1"/>
  <c r="M160" i="1"/>
  <c r="N158" i="1"/>
  <c r="L86" i="1"/>
  <c r="N95" i="1"/>
  <c r="L69" i="1"/>
  <c r="L55" i="1"/>
  <c r="L91" i="1"/>
  <c r="L81" i="1"/>
  <c r="M122" i="1"/>
  <c r="N120" i="1"/>
  <c r="L124" i="1"/>
  <c r="L141" i="1"/>
  <c r="L150" i="1"/>
  <c r="N142" i="1"/>
  <c r="L133" i="1"/>
  <c r="L158" i="1"/>
  <c r="L127" i="1"/>
  <c r="L39" i="1"/>
  <c r="M69" i="1"/>
  <c r="L32" i="1"/>
  <c r="N105" i="1"/>
  <c r="L73" i="1"/>
  <c r="L80" i="1"/>
  <c r="O80" i="1" s="1"/>
  <c r="L142" i="1"/>
  <c r="L34" i="1"/>
  <c r="N73" i="1"/>
  <c r="M93" i="1"/>
  <c r="M25" i="1"/>
  <c r="M94" i="1"/>
  <c r="N117" i="1"/>
  <c r="L72" i="1"/>
  <c r="O72" i="1" s="1"/>
  <c r="L108" i="1"/>
  <c r="M85" i="1"/>
  <c r="N41" i="1"/>
  <c r="L149" i="1"/>
  <c r="N72" i="1"/>
  <c r="N37" i="1"/>
  <c r="M47" i="1"/>
  <c r="L151" i="1"/>
  <c r="L93" i="1"/>
  <c r="N103" i="1"/>
  <c r="L130" i="1"/>
  <c r="M117" i="1"/>
  <c r="N128" i="1"/>
  <c r="N85" i="1"/>
  <c r="M63" i="1"/>
  <c r="M149" i="1"/>
  <c r="L41" i="1"/>
  <c r="N45" i="1"/>
  <c r="N108" i="1"/>
  <c r="L94" i="1"/>
  <c r="M45" i="1"/>
  <c r="N114" i="1"/>
  <c r="M159" i="1"/>
  <c r="L159" i="1"/>
  <c r="L121" i="1"/>
  <c r="N121" i="1"/>
  <c r="M121" i="1"/>
  <c r="L60" i="1"/>
  <c r="N159" i="1"/>
  <c r="L114" i="1"/>
  <c r="M17" i="1"/>
  <c r="N79" i="1"/>
  <c r="M79" i="1"/>
  <c r="M92" i="1"/>
  <c r="N92" i="1"/>
  <c r="L131" i="1"/>
  <c r="M131" i="1"/>
  <c r="M137" i="1"/>
  <c r="N137" i="1"/>
  <c r="N84" i="1"/>
  <c r="M84" i="1"/>
  <c r="N147" i="1"/>
  <c r="L147" i="1"/>
  <c r="M147" i="1"/>
  <c r="M152" i="1"/>
  <c r="L152" i="1"/>
  <c r="L155" i="1"/>
  <c r="M155" i="1"/>
  <c r="N157" i="1"/>
  <c r="M157" i="1"/>
  <c r="N134" i="1"/>
  <c r="L134" i="1"/>
  <c r="N71" i="1"/>
  <c r="M71" i="1"/>
  <c r="L98" i="1"/>
  <c r="N98" i="1"/>
  <c r="M104" i="1"/>
  <c r="N104" i="1"/>
  <c r="M139" i="1"/>
  <c r="N139" i="1"/>
  <c r="L126" i="1"/>
  <c r="M126" i="1"/>
  <c r="N101" i="1"/>
  <c r="L101" i="1"/>
  <c r="M58" i="1"/>
  <c r="N58" i="1"/>
  <c r="L58" i="1"/>
  <c r="N112" i="1"/>
  <c r="M112" i="1"/>
  <c r="L112" i="1"/>
  <c r="N56" i="1"/>
  <c r="L56" i="1"/>
  <c r="M62" i="1"/>
  <c r="L62" i="1"/>
  <c r="L54" i="1"/>
  <c r="N54" i="1"/>
  <c r="M54" i="1"/>
  <c r="L143" i="1"/>
  <c r="N143" i="1"/>
  <c r="M143" i="1"/>
  <c r="M64" i="1"/>
  <c r="N64" i="1"/>
  <c r="L64" i="1"/>
  <c r="M101" i="1"/>
  <c r="N62" i="1"/>
  <c r="M56" i="1"/>
  <c r="N100" i="1"/>
  <c r="M100" i="1"/>
  <c r="L100" i="1"/>
  <c r="N66" i="1"/>
  <c r="M66" i="1"/>
  <c r="L65" i="1"/>
  <c r="M65" i="1"/>
  <c r="L18" i="1"/>
  <c r="M18" i="1"/>
  <c r="L26" i="1"/>
  <c r="M26" i="1"/>
  <c r="N26" i="1"/>
  <c r="M59" i="1"/>
  <c r="L59" i="1"/>
  <c r="M119" i="1"/>
  <c r="N119" i="1"/>
  <c r="L119" i="1"/>
  <c r="N53" i="1"/>
  <c r="L53" i="1"/>
  <c r="M82" i="1"/>
  <c r="L82" i="1"/>
  <c r="N82" i="1"/>
  <c r="N48" i="1"/>
  <c r="M48" i="1"/>
  <c r="L48" i="1"/>
  <c r="M61" i="1"/>
  <c r="L61" i="1"/>
  <c r="L132" i="1"/>
  <c r="M132" i="1"/>
  <c r="M135" i="1"/>
  <c r="L135" i="1"/>
  <c r="M29" i="1"/>
  <c r="N29" i="1"/>
  <c r="M140" i="1"/>
  <c r="L140" i="1"/>
  <c r="N140" i="1"/>
  <c r="M12" i="1"/>
  <c r="L12" i="1"/>
  <c r="M46" i="1"/>
  <c r="L46" i="1"/>
  <c r="N46" i="1"/>
  <c r="L145" i="1"/>
  <c r="M145" i="1"/>
  <c r="N148" i="1"/>
  <c r="M148" i="1"/>
  <c r="L148" i="1"/>
  <c r="L42" i="1"/>
  <c r="M42" i="1"/>
  <c r="L31" i="1"/>
  <c r="M31" i="1"/>
  <c r="N28" i="1"/>
  <c r="M28" i="1"/>
  <c r="L28" i="1"/>
  <c r="N153" i="1"/>
  <c r="M153" i="1"/>
  <c r="N156" i="1"/>
  <c r="L156" i="1"/>
  <c r="L87" i="1"/>
  <c r="M87" i="1"/>
  <c r="N74" i="1"/>
  <c r="L74" i="1"/>
  <c r="M97" i="1"/>
  <c r="N97" i="1"/>
  <c r="L97" i="1"/>
  <c r="M115" i="1"/>
  <c r="L115" i="1"/>
  <c r="N115" i="1"/>
  <c r="L116" i="1"/>
  <c r="M138" i="1"/>
  <c r="N118" i="1"/>
  <c r="M118" i="1"/>
  <c r="M60" i="1" l="1"/>
  <c r="F22" i="1"/>
  <c r="I45" i="8"/>
  <c r="J57" i="3"/>
  <c r="D5" i="1"/>
  <c r="I45" i="11"/>
  <c r="E49" i="1"/>
  <c r="L23" i="1"/>
  <c r="N22" i="1"/>
  <c r="E164" i="1"/>
  <c r="K27" i="1"/>
  <c r="N27" i="1" s="1"/>
  <c r="I28" i="12"/>
  <c r="O75" i="1"/>
  <c r="M20" i="1"/>
  <c r="N20" i="1"/>
  <c r="O73" i="1"/>
  <c r="O38" i="1"/>
  <c r="O68" i="1"/>
  <c r="M8" i="1"/>
  <c r="O66" i="1"/>
  <c r="O85" i="1"/>
  <c r="O90" i="1"/>
  <c r="L14" i="1"/>
  <c r="M11" i="1"/>
  <c r="O79" i="1"/>
  <c r="O67" i="1"/>
  <c r="O71" i="1"/>
  <c r="O92" i="1"/>
  <c r="O70" i="1"/>
  <c r="O77" i="1"/>
  <c r="O78" i="1"/>
  <c r="L8" i="1"/>
  <c r="L20" i="1"/>
  <c r="N24" i="1"/>
  <c r="O146" i="1"/>
  <c r="L40" i="1"/>
  <c r="O91" i="1"/>
  <c r="N44" i="1"/>
  <c r="O34" i="1"/>
  <c r="O33" i="1"/>
  <c r="O32" i="1"/>
  <c r="O50" i="1"/>
  <c r="N36" i="1"/>
  <c r="M40" i="1"/>
  <c r="O40" i="1" s="1"/>
  <c r="L24" i="1"/>
  <c r="O107" i="1"/>
  <c r="O154" i="1"/>
  <c r="O133" i="1"/>
  <c r="O136" i="1"/>
  <c r="N57" i="1"/>
  <c r="O138" i="1"/>
  <c r="M76" i="1"/>
  <c r="M51" i="1"/>
  <c r="O6" i="1"/>
  <c r="O102" i="1"/>
  <c r="M88" i="1"/>
  <c r="O88" i="1" s="1"/>
  <c r="M27" i="1"/>
  <c r="O81" i="1"/>
  <c r="N88" i="1"/>
  <c r="L27" i="1"/>
  <c r="M22" i="1"/>
  <c r="L44" i="1"/>
  <c r="M14" i="1"/>
  <c r="O14" i="1" s="1"/>
  <c r="O127" i="1"/>
  <c r="O150" i="1"/>
  <c r="O122" i="1"/>
  <c r="O21" i="1"/>
  <c r="L36" i="1"/>
  <c r="O96" i="1"/>
  <c r="O30" i="1"/>
  <c r="L11" i="1"/>
  <c r="O86" i="1"/>
  <c r="O19" i="1"/>
  <c r="O83" i="1"/>
  <c r="L51" i="1"/>
  <c r="O113" i="1"/>
  <c r="M15" i="1"/>
  <c r="L9" i="1"/>
  <c r="O141" i="1"/>
  <c r="O52" i="1"/>
  <c r="K164" i="1"/>
  <c r="L15" i="1"/>
  <c r="O95" i="1"/>
  <c r="M7" i="1"/>
  <c r="L13" i="1"/>
  <c r="L7" i="1"/>
  <c r="L76" i="1"/>
  <c r="L57" i="1"/>
  <c r="O110" i="1"/>
  <c r="K165" i="1"/>
  <c r="M9" i="1"/>
  <c r="M13" i="1"/>
  <c r="O55" i="1"/>
  <c r="O16" i="1"/>
  <c r="O124" i="1"/>
  <c r="O123" i="1"/>
  <c r="O39" i="1"/>
  <c r="O105" i="1"/>
  <c r="O120" i="1"/>
  <c r="O151" i="1"/>
  <c r="O111" i="1"/>
  <c r="O129" i="1"/>
  <c r="O23" i="1"/>
  <c r="O41" i="1"/>
  <c r="O10" i="1"/>
  <c r="O125" i="1"/>
  <c r="O106" i="1"/>
  <c r="O35" i="1"/>
  <c r="O89" i="1"/>
  <c r="O63" i="1"/>
  <c r="O25" i="1"/>
  <c r="O144" i="1"/>
  <c r="O99" i="1"/>
  <c r="O43" i="1"/>
  <c r="O94" i="1"/>
  <c r="O160" i="1"/>
  <c r="O158" i="1"/>
  <c r="O45" i="1"/>
  <c r="O117" i="1"/>
  <c r="O139" i="1"/>
  <c r="O114" i="1"/>
  <c r="O109" i="1"/>
  <c r="O37" i="1"/>
  <c r="O103" i="1"/>
  <c r="O47" i="1"/>
  <c r="O128" i="1"/>
  <c r="O142" i="1"/>
  <c r="O69" i="1"/>
  <c r="O130" i="1"/>
  <c r="O98" i="1"/>
  <c r="O108" i="1"/>
  <c r="O159" i="1"/>
  <c r="O134" i="1"/>
  <c r="O149" i="1"/>
  <c r="O93" i="1"/>
  <c r="O17" i="1"/>
  <c r="O152" i="1"/>
  <c r="O62" i="1"/>
  <c r="O112" i="1"/>
  <c r="O104" i="1"/>
  <c r="O121" i="1"/>
  <c r="O148" i="1"/>
  <c r="O155" i="1"/>
  <c r="O147" i="1"/>
  <c r="O137" i="1"/>
  <c r="O84" i="1"/>
  <c r="O131" i="1"/>
  <c r="O97" i="1"/>
  <c r="O87" i="1"/>
  <c r="O153" i="1"/>
  <c r="O145" i="1"/>
  <c r="O12" i="1"/>
  <c r="O132" i="1"/>
  <c r="O65" i="1"/>
  <c r="O126" i="1"/>
  <c r="O157" i="1"/>
  <c r="O60" i="1"/>
  <c r="O116" i="1"/>
  <c r="O156" i="1"/>
  <c r="O118" i="1"/>
  <c r="O28" i="1"/>
  <c r="O42" i="1"/>
  <c r="O140" i="1"/>
  <c r="O135" i="1"/>
  <c r="O61" i="1"/>
  <c r="O59" i="1"/>
  <c r="O56" i="1"/>
  <c r="O101" i="1"/>
  <c r="O46" i="1"/>
  <c r="O64" i="1"/>
  <c r="O54" i="1"/>
  <c r="O58" i="1"/>
  <c r="O115" i="1"/>
  <c r="O31" i="1"/>
  <c r="O29" i="1"/>
  <c r="O48" i="1"/>
  <c r="O82" i="1"/>
  <c r="O119" i="1"/>
  <c r="O26" i="1"/>
  <c r="O18" i="1"/>
  <c r="O100" i="1"/>
  <c r="O74" i="1"/>
  <c r="O143" i="1"/>
  <c r="O53" i="1"/>
  <c r="N49" i="1" l="1"/>
  <c r="L49" i="1"/>
  <c r="M49" i="1"/>
  <c r="O49" i="1" s="1"/>
  <c r="L22" i="1"/>
  <c r="F165" i="1"/>
  <c r="F164" i="1"/>
  <c r="O22" i="1"/>
  <c r="D165" i="1"/>
  <c r="L5" i="1"/>
  <c r="M5" i="1"/>
  <c r="O5" i="1" s="1"/>
  <c r="N5" i="1"/>
  <c r="D164" i="1"/>
  <c r="E165" i="1"/>
  <c r="O76" i="1"/>
  <c r="O8" i="1"/>
  <c r="O20" i="1"/>
  <c r="O24" i="1"/>
  <c r="O57" i="1"/>
  <c r="P53" i="1"/>
  <c r="P91" i="1"/>
  <c r="O36" i="1"/>
  <c r="P76" i="1"/>
  <c r="P145" i="1"/>
  <c r="O27" i="1"/>
  <c r="P151" i="1"/>
  <c r="O11" i="1"/>
  <c r="O51" i="1"/>
  <c r="P133" i="1"/>
  <c r="P141" i="1"/>
  <c r="P118" i="1"/>
  <c r="O9" i="1"/>
  <c r="O7" i="1"/>
  <c r="P43" i="1"/>
  <c r="P82" i="1"/>
  <c r="P7" i="1"/>
  <c r="O13" i="1"/>
  <c r="P41" i="1"/>
  <c r="P125" i="1"/>
  <c r="P45" i="1"/>
  <c r="P158" i="1"/>
  <c r="O44" i="1"/>
  <c r="P27" i="1"/>
  <c r="P111" i="1"/>
  <c r="P105" i="1"/>
  <c r="P123" i="1"/>
  <c r="P85" i="1"/>
  <c r="P74" i="1"/>
  <c r="P36" i="1"/>
  <c r="P29" i="1"/>
  <c r="P66" i="1"/>
  <c r="P99" i="1"/>
  <c r="P103" i="1"/>
  <c r="P31" i="1"/>
  <c r="P68" i="1"/>
  <c r="P140" i="1"/>
  <c r="P88" i="1"/>
  <c r="P93" i="1"/>
  <c r="P144" i="1"/>
  <c r="P79" i="1"/>
  <c r="P30" i="1"/>
  <c r="P37" i="1"/>
  <c r="P92" i="1"/>
  <c r="P143" i="1"/>
  <c r="P90" i="1"/>
  <c r="P64" i="1"/>
  <c r="P101" i="1"/>
  <c r="P127" i="1"/>
  <c r="P114" i="1"/>
  <c r="P139" i="1"/>
  <c r="P124" i="1"/>
  <c r="P20" i="1"/>
  <c r="P65" i="1"/>
  <c r="P22" i="1"/>
  <c r="P94" i="1"/>
  <c r="P126" i="1"/>
  <c r="P106" i="1"/>
  <c r="P9" i="1"/>
  <c r="P157" i="1"/>
  <c r="P38" i="1"/>
  <c r="P148" i="1"/>
  <c r="P117" i="1"/>
  <c r="P136" i="1"/>
  <c r="P67" i="1"/>
  <c r="P61" i="1"/>
  <c r="P102" i="1"/>
  <c r="P84" i="1"/>
  <c r="P17" i="1"/>
  <c r="P100" i="1"/>
  <c r="P48" i="1"/>
  <c r="P115" i="1"/>
  <c r="P58" i="1"/>
  <c r="P55" i="1"/>
  <c r="P135" i="1"/>
  <c r="P83" i="1"/>
  <c r="P130" i="1"/>
  <c r="P155" i="1"/>
  <c r="P47" i="1"/>
  <c r="P39" i="1"/>
  <c r="P14" i="1"/>
  <c r="P138" i="1"/>
  <c r="P109" i="1"/>
  <c r="P150" i="1"/>
  <c r="P32" i="1"/>
  <c r="P28" i="1"/>
  <c r="P160" i="1"/>
  <c r="O15" i="1"/>
  <c r="P56" i="1"/>
  <c r="P121" i="1"/>
  <c r="P70" i="1"/>
  <c r="P80" i="1"/>
  <c r="P5" i="1"/>
  <c r="P147" i="1"/>
  <c r="P15" i="1"/>
  <c r="P159" i="1"/>
  <c r="P63" i="1"/>
  <c r="P107" i="1"/>
  <c r="P52" i="1"/>
  <c r="P10" i="1"/>
  <c r="P57" i="1"/>
  <c r="P97" i="1"/>
  <c r="P69" i="1"/>
  <c r="P23" i="1"/>
  <c r="P18" i="1"/>
  <c r="P8" i="1"/>
  <c r="P78" i="1"/>
  <c r="P122" i="1"/>
  <c r="P40" i="1"/>
  <c r="P75" i="1"/>
  <c r="P11" i="1"/>
  <c r="P19" i="1"/>
  <c r="P54" i="1"/>
  <c r="P146" i="1"/>
  <c r="P112" i="1"/>
  <c r="P128" i="1"/>
  <c r="P51" i="1"/>
  <c r="P142" i="1"/>
  <c r="P6" i="1"/>
  <c r="P104" i="1"/>
  <c r="P89" i="1"/>
  <c r="P21" i="1"/>
  <c r="P96" i="1"/>
  <c r="P156" i="1"/>
  <c r="P98" i="1"/>
  <c r="P34" i="1"/>
  <c r="P24" i="1"/>
  <c r="P25" i="1"/>
  <c r="P137" i="1"/>
  <c r="P86" i="1"/>
  <c r="P132" i="1"/>
  <c r="P129" i="1"/>
  <c r="P50" i="1"/>
  <c r="P71" i="1"/>
  <c r="P154" i="1"/>
  <c r="P110" i="1"/>
  <c r="P108" i="1"/>
  <c r="P12" i="1"/>
  <c r="P87" i="1"/>
  <c r="P49" i="1"/>
  <c r="P81" i="1"/>
  <c r="P95" i="1"/>
  <c r="P59" i="1"/>
  <c r="P113" i="1"/>
  <c r="P152" i="1"/>
  <c r="P73" i="1"/>
  <c r="P16" i="1"/>
  <c r="P44" i="1"/>
  <c r="P42" i="1"/>
  <c r="P77" i="1"/>
  <c r="P120" i="1"/>
  <c r="P134" i="1"/>
  <c r="P62" i="1"/>
  <c r="P60" i="1"/>
  <c r="P149" i="1"/>
  <c r="P13" i="1"/>
  <c r="P131" i="1"/>
  <c r="P119" i="1"/>
  <c r="P46" i="1"/>
  <c r="P153" i="1"/>
  <c r="P35" i="1"/>
  <c r="P26" i="1"/>
  <c r="P116" i="1"/>
  <c r="P33" i="1"/>
  <c r="P72" i="1"/>
  <c r="Q28" i="1" l="1"/>
  <c r="Q103" i="1"/>
  <c r="Q49" i="1"/>
  <c r="Q125" i="1"/>
  <c r="Q65" i="1"/>
  <c r="Q144" i="1"/>
  <c r="Q10" i="1"/>
  <c r="Q112" i="1"/>
  <c r="Q26" i="1"/>
  <c r="Q94" i="1"/>
  <c r="Q72" i="1"/>
  <c r="Q140" i="1"/>
  <c r="Q127" i="1"/>
  <c r="Q118" i="1"/>
  <c r="Q147" i="1"/>
  <c r="Q38" i="1"/>
  <c r="Q102" i="1"/>
  <c r="Q106" i="1"/>
  <c r="Q68" i="1"/>
  <c r="Q150" i="1"/>
  <c r="Q82" i="1"/>
  <c r="Q116" i="1"/>
  <c r="Q128" i="1"/>
  <c r="Q22" i="1"/>
  <c r="Q138" i="1"/>
  <c r="Q107" i="1"/>
  <c r="Q51" i="1"/>
  <c r="Q69" i="1"/>
  <c r="Q91" i="1"/>
  <c r="Q158" i="1"/>
  <c r="Q5" i="1"/>
  <c r="Q153" i="1"/>
  <c r="Q109" i="1"/>
  <c r="Q81" i="1"/>
  <c r="Q130" i="1"/>
  <c r="Q101" i="1"/>
  <c r="Q86" i="1"/>
  <c r="Q21" i="1"/>
  <c r="Q122" i="1"/>
  <c r="Q143" i="1"/>
  <c r="Q134" i="1"/>
  <c r="Q90" i="1"/>
  <c r="Q96" i="1"/>
  <c r="Q124" i="1"/>
  <c r="Q132" i="1"/>
  <c r="Q115" i="1"/>
  <c r="Q56" i="1"/>
  <c r="Q7" i="1"/>
  <c r="Q93" i="1"/>
  <c r="Q24" i="1"/>
  <c r="Q126" i="1"/>
  <c r="Q70" i="1"/>
  <c r="Q9" i="1"/>
  <c r="Q105" i="1"/>
  <c r="Q57" i="1"/>
  <c r="Q114" i="1"/>
  <c r="Q64" i="1"/>
  <c r="Q47" i="1"/>
  <c r="Q77" i="1"/>
  <c r="Q71" i="1"/>
  <c r="Q97" i="1"/>
  <c r="Q113" i="1"/>
  <c r="Q25" i="1"/>
  <c r="Q155" i="1"/>
  <c r="Q120" i="1"/>
  <c r="Q66" i="1"/>
  <c r="Q46" i="1"/>
  <c r="Q160" i="1"/>
  <c r="Q75" i="1"/>
  <c r="Q119" i="1"/>
  <c r="Q139" i="1"/>
  <c r="Q18" i="1"/>
  <c r="Q8" i="1"/>
  <c r="Q129" i="1"/>
  <c r="Q110" i="1"/>
  <c r="Q40" i="1"/>
  <c r="Q121" i="1"/>
  <c r="Q61" i="1"/>
  <c r="Q159" i="1"/>
  <c r="Q33" i="1"/>
  <c r="Q151" i="1"/>
  <c r="Q133" i="1"/>
  <c r="Q23" i="1"/>
  <c r="Q35" i="1"/>
  <c r="Q63" i="1"/>
  <c r="Q62" i="1"/>
  <c r="Q74" i="1"/>
  <c r="Q117" i="1"/>
  <c r="Q34" i="1"/>
  <c r="Q54" i="1"/>
  <c r="Q148" i="1"/>
  <c r="Q59" i="1"/>
  <c r="Q87" i="1"/>
  <c r="Q36" i="1"/>
  <c r="Q137" i="1"/>
  <c r="Q17" i="1"/>
  <c r="Q89" i="1"/>
  <c r="Q32" i="1"/>
  <c r="Q29" i="1"/>
  <c r="Q104" i="1"/>
  <c r="Q14" i="1"/>
  <c r="Q13" i="1"/>
  <c r="Q31" i="1"/>
  <c r="Q79" i="1"/>
  <c r="Q11" i="1"/>
  <c r="Q135" i="1"/>
  <c r="Q15" i="1"/>
  <c r="Q12" i="1"/>
  <c r="Q141" i="1"/>
  <c r="Q52" i="1"/>
  <c r="Q131" i="1"/>
  <c r="Q39" i="1"/>
  <c r="Q20" i="1"/>
  <c r="Q85" i="1"/>
  <c r="Q76" i="1"/>
  <c r="Q142" i="1"/>
  <c r="Q48" i="1"/>
  <c r="Q27" i="1"/>
  <c r="Q156" i="1"/>
  <c r="Q30" i="1"/>
  <c r="Q145" i="1"/>
  <c r="Q16" i="1"/>
  <c r="Q157" i="1"/>
  <c r="Q67" i="1"/>
  <c r="Q6" i="1"/>
  <c r="Q108" i="1"/>
  <c r="Q42" i="1"/>
  <c r="Q78" i="1"/>
  <c r="Q80" i="1"/>
  <c r="Q100" i="1"/>
  <c r="Q92" i="1"/>
  <c r="Q83" i="1"/>
  <c r="Q136" i="1"/>
  <c r="Q95" i="1"/>
  <c r="Q123" i="1"/>
  <c r="Q146" i="1"/>
  <c r="Q149" i="1"/>
  <c r="Q98" i="1"/>
  <c r="Q41" i="1"/>
  <c r="Q44" i="1"/>
  <c r="Q73" i="1"/>
  <c r="Q37" i="1"/>
  <c r="Q45" i="1"/>
  <c r="Q19" i="1"/>
  <c r="Q111" i="1"/>
  <c r="Q84" i="1"/>
  <c r="Q43" i="1"/>
  <c r="Q60" i="1"/>
  <c r="Q154" i="1"/>
  <c r="Q50" i="1"/>
  <c r="Q55" i="1"/>
  <c r="Q58" i="1"/>
  <c r="Q88" i="1"/>
  <c r="Q53" i="1"/>
  <c r="Q99" i="1"/>
  <c r="Q152" i="1"/>
</calcChain>
</file>

<file path=xl/sharedStrings.xml><?xml version="1.0" encoding="utf-8"?>
<sst xmlns="http://schemas.openxmlformats.org/spreadsheetml/2006/main" count="815" uniqueCount="319">
  <si>
    <t>Event no.</t>
  </si>
  <si>
    <t>Event</t>
  </si>
  <si>
    <t>Position</t>
  </si>
  <si>
    <t>Date</t>
  </si>
  <si>
    <t>Official - Only counts once</t>
  </si>
  <si>
    <t>Check</t>
  </si>
  <si>
    <t>Handicap Rank</t>
  </si>
  <si>
    <t>Scratch Rank</t>
  </si>
  <si>
    <t>Name</t>
  </si>
  <si>
    <t>Handicap</t>
  </si>
  <si>
    <t>Points</t>
  </si>
  <si>
    <t>Runner</t>
  </si>
  <si>
    <t>Position (based on Total)</t>
  </si>
  <si>
    <t>Total Points</t>
  </si>
  <si>
    <t>No. of Events</t>
  </si>
  <si>
    <t>Margin</t>
  </si>
  <si>
    <t>Officials:</t>
  </si>
  <si>
    <t>Projected Time</t>
  </si>
  <si>
    <t>Rank</t>
  </si>
  <si>
    <t>Handicap Time</t>
  </si>
  <si>
    <t>Scratch Time</t>
  </si>
  <si>
    <t>Mile Handicap</t>
  </si>
  <si>
    <t>5000m handicap</t>
  </si>
  <si>
    <t>3000m handicap</t>
  </si>
  <si>
    <t>Killer Loop Handicap</t>
  </si>
  <si>
    <t>5M's Relay</t>
  </si>
  <si>
    <t>AV 10km Road Race</t>
  </si>
  <si>
    <t>Runner count</t>
  </si>
  <si>
    <t>Teams</t>
  </si>
  <si>
    <t>Team</t>
  </si>
  <si>
    <t>Total points</t>
  </si>
  <si>
    <t>Age at 1 Jan</t>
  </si>
  <si>
    <t>40+</t>
  </si>
  <si>
    <t>&lt;40</t>
  </si>
  <si>
    <t>Max Howard Tan Handicap</t>
  </si>
  <si>
    <t xml:space="preserve">MMM Club Championship, 2016 standings </t>
  </si>
  <si>
    <t>2 bridges relay</t>
  </si>
  <si>
    <t>ROB CROUCHER</t>
  </si>
  <si>
    <t>SIMON TU</t>
  </si>
  <si>
    <t>JULIA DRAKE</t>
  </si>
  <si>
    <t>JESSIE COLLINS</t>
  </si>
  <si>
    <t>KEITH SHARRATT</t>
  </si>
  <si>
    <t>CHRIS WADE</t>
  </si>
  <si>
    <t>LIZ REED</t>
  </si>
  <si>
    <t>LUKE DEMYTKO</t>
  </si>
  <si>
    <t>SHANE BHUJOHARRY</t>
  </si>
  <si>
    <t>SHANE FIELDING</t>
  </si>
  <si>
    <t>DALE WILSON</t>
  </si>
  <si>
    <t>KEVIN TORY</t>
  </si>
  <si>
    <t>JAMES DENNIS</t>
  </si>
  <si>
    <t>LUKE PEEL</t>
  </si>
  <si>
    <t>SIMON MOORE</t>
  </si>
  <si>
    <t>SIMON BEVEGE</t>
  </si>
  <si>
    <t>ROSS PRICKETT</t>
  </si>
  <si>
    <t>PETER GARDNER</t>
  </si>
  <si>
    <t>JUSTIN GANLY</t>
  </si>
  <si>
    <t>JUSTIN WILSON</t>
  </si>
  <si>
    <t>DAVID MELLINGS</t>
  </si>
  <si>
    <t>NICK TURNER</t>
  </si>
  <si>
    <t>GUY BEAVEN</t>
  </si>
  <si>
    <t>ARTHUR KARANASIOS</t>
  </si>
  <si>
    <t>ANTHONY LEE</t>
  </si>
  <si>
    <t>ROB JONES</t>
  </si>
  <si>
    <t>STEPHEN PAINE</t>
  </si>
  <si>
    <t>PETER LARSEN</t>
  </si>
  <si>
    <t>JIM GRELIS</t>
  </si>
  <si>
    <t>ANTHONY WEILAND</t>
  </si>
  <si>
    <t>PAUL MARSH</t>
  </si>
  <si>
    <t>DAVID VELTEN</t>
  </si>
  <si>
    <t>VINCE YEO</t>
  </si>
  <si>
    <t>NICK PAINE</t>
  </si>
  <si>
    <t>TROY WILLIAMS</t>
  </si>
  <si>
    <t>GEOFF NICHOLSON</t>
  </si>
  <si>
    <t>TONY HALLY</t>
  </si>
  <si>
    <t>AARON NITSCHKE</t>
  </si>
  <si>
    <t>SIMON VERBEEK</t>
  </si>
  <si>
    <t>LAURENT ROSSIGNOL</t>
  </si>
  <si>
    <t>EWALD SEIBOLD</t>
  </si>
  <si>
    <t>KATIE SEIBOLD</t>
  </si>
  <si>
    <t>CHRIS BRIDGE</t>
  </si>
  <si>
    <t>CHAMIRA RATNAYAKA</t>
  </si>
  <si>
    <t>STEPHEN MILLER</t>
  </si>
  <si>
    <t>GREG ROCHE</t>
  </si>
  <si>
    <t>GREG TILSE</t>
  </si>
  <si>
    <t>DAN LANGELAAN</t>
  </si>
  <si>
    <t>THAI PHAN</t>
  </si>
  <si>
    <t>RICHARD DOES</t>
  </si>
  <si>
    <t>SELIM AHMED</t>
  </si>
  <si>
    <t>ANDREW SHEEHAN</t>
  </si>
  <si>
    <t>BRIAN DEVITT</t>
  </si>
  <si>
    <t>GLENN CARROLL</t>
  </si>
  <si>
    <t>MICHAEL BIALCZAK</t>
  </si>
  <si>
    <t>GARY O'DWYER</t>
  </si>
  <si>
    <t>DARREN VANDENBERG</t>
  </si>
  <si>
    <t>MAX HOWARD</t>
  </si>
  <si>
    <t>JOHN DIXON</t>
  </si>
  <si>
    <t>SCOTT STACEY</t>
  </si>
  <si>
    <t>EWEN VOWELS</t>
  </si>
  <si>
    <t>SIMON WALKER</t>
  </si>
  <si>
    <t>NICK TOBIN</t>
  </si>
  <si>
    <t>RICHARD HARVEY</t>
  </si>
  <si>
    <t>MARK DESLANDES</t>
  </si>
  <si>
    <t>NORVAL HOPE</t>
  </si>
  <si>
    <t>MARK PURVIS</t>
  </si>
  <si>
    <t>RORY HEDDLES</t>
  </si>
  <si>
    <t>DAVID ALCOCK</t>
  </si>
  <si>
    <t>MICHAEL STONE</t>
  </si>
  <si>
    <t>DAVID PERCIVAL</t>
  </si>
  <si>
    <t>PAMELA SKAUFEL</t>
  </si>
  <si>
    <t>ANTHONY MITHEN</t>
  </si>
  <si>
    <t>IAN DENT</t>
  </si>
  <si>
    <t>ANTONIO RUSSO</t>
  </si>
  <si>
    <t>JOJI MORI</t>
  </si>
  <si>
    <t>GERARD KOELMEYER</t>
  </si>
  <si>
    <t>SHANE KENT</t>
  </si>
  <si>
    <t>DALE NARDELLA</t>
  </si>
  <si>
    <t>MARK STODDEN</t>
  </si>
  <si>
    <t>BRUCE ARTHUR</t>
  </si>
  <si>
    <t>ROBYN FLETCHER</t>
  </si>
  <si>
    <t>CHRIS OSBORNE</t>
  </si>
  <si>
    <t>MARTIN DUCHOVNY</t>
  </si>
  <si>
    <t>DAVID HARTLEY</t>
  </si>
  <si>
    <t>RICHARD CAMPBELL</t>
  </si>
  <si>
    <t>CALVIN LEONG</t>
  </si>
  <si>
    <t>JACKIE MCNAMARA</t>
  </si>
  <si>
    <t>NICHOLAS BIGNELL</t>
  </si>
  <si>
    <t>STEVEN WILLIAMS</t>
  </si>
  <si>
    <t>LUKE YEATMAN</t>
  </si>
  <si>
    <t>RAE SCHMIDT</t>
  </si>
  <si>
    <t>DAVID BLOM</t>
  </si>
  <si>
    <t>JAMES CHIRIANO</t>
  </si>
  <si>
    <t>GREG KING</t>
  </si>
  <si>
    <t>MARK LEWIS</t>
  </si>
  <si>
    <t>AMY YEO</t>
  </si>
  <si>
    <t>DAVID VENOUR</t>
  </si>
  <si>
    <t>IMOGEN CLEMENTS</t>
  </si>
  <si>
    <t>MICHAEL JOHNSON</t>
  </si>
  <si>
    <t>JAMES SIMONETTA</t>
  </si>
  <si>
    <t>FREYA POYNTON</t>
  </si>
  <si>
    <t>DAMIEN ARNOLD</t>
  </si>
  <si>
    <t>ANTHONY GEORGE</t>
  </si>
  <si>
    <t>DAVID JONES</t>
  </si>
  <si>
    <t>JAMES ATKINSON</t>
  </si>
  <si>
    <t>ADAM PEEL</t>
  </si>
  <si>
    <t>HUGH HUNTER</t>
  </si>
  <si>
    <t>DHARMESH PATEL</t>
  </si>
  <si>
    <t>BRETT COLEMAN</t>
  </si>
  <si>
    <t>KIRSTEN JACKSON</t>
  </si>
  <si>
    <t>CHRIS WRIGHT</t>
  </si>
  <si>
    <t>ANNA FLEGO</t>
  </si>
  <si>
    <t>NIGEL PRESTON</t>
  </si>
  <si>
    <t>ROSS BECROFT</t>
  </si>
  <si>
    <t>GLENN GOODMAN</t>
  </si>
  <si>
    <t>DAVID OVEREND</t>
  </si>
  <si>
    <t>STEVE WHITEHEAD</t>
  </si>
  <si>
    <t>NIGEL DUNN</t>
  </si>
  <si>
    <t>COLIN BRUHN</t>
  </si>
  <si>
    <t>ADRIAN HOEL</t>
  </si>
  <si>
    <t>LUKE GOODMAN</t>
  </si>
  <si>
    <t>DAVID BURNHEIM</t>
  </si>
  <si>
    <t>ANDREW STEEL</t>
  </si>
  <si>
    <t>FIONA HOBBS</t>
  </si>
  <si>
    <t>Simon Bevege</t>
  </si>
  <si>
    <t>John Dixon</t>
  </si>
  <si>
    <t>James Chiriano</t>
  </si>
  <si>
    <t>Gary O'Dwyer</t>
  </si>
  <si>
    <t>Dan Langelaan</t>
  </si>
  <si>
    <t>Shane Fielding</t>
  </si>
  <si>
    <t>Simon Moore</t>
  </si>
  <si>
    <t>Fiona Hobbs</t>
  </si>
  <si>
    <t>Richard Does</t>
  </si>
  <si>
    <t>Simon Tu</t>
  </si>
  <si>
    <t>Selim Ahmed</t>
  </si>
  <si>
    <t>Nigel Preston</t>
  </si>
  <si>
    <t>Chris Osborne</t>
  </si>
  <si>
    <t>Colin Bruhn</t>
  </si>
  <si>
    <t>David Alcock</t>
  </si>
  <si>
    <t>Peter Larsen</t>
  </si>
  <si>
    <t>Thai Phan</t>
  </si>
  <si>
    <t>Nick Tobin</t>
  </si>
  <si>
    <t>Nick Turner</t>
  </si>
  <si>
    <t>Chris Wright</t>
  </si>
  <si>
    <t>Dale Nardella</t>
  </si>
  <si>
    <t>Ross Prickett</t>
  </si>
  <si>
    <t>David Hartley</t>
  </si>
  <si>
    <t>Bruce Arthur</t>
  </si>
  <si>
    <t>Freya Poynton</t>
  </si>
  <si>
    <t>Chris Wade</t>
  </si>
  <si>
    <t>Bevo's Bumblebees</t>
  </si>
  <si>
    <t>Princess Fiona &amp; the 3 Ogres</t>
  </si>
  <si>
    <t>Milers Royale</t>
  </si>
  <si>
    <t>Go XXXX Yourself</t>
  </si>
  <si>
    <t>Where the Bloody Hell R We?</t>
  </si>
  <si>
    <t>Boners</t>
  </si>
  <si>
    <t>Duffed It Up</t>
  </si>
  <si>
    <t>Scott Stacey</t>
  </si>
  <si>
    <t>NICK STRYBOSCH</t>
  </si>
  <si>
    <t>DIRK SCHNERRING</t>
  </si>
  <si>
    <t>MARK SYMES</t>
  </si>
  <si>
    <t>GEOFF FISHER</t>
  </si>
  <si>
    <t>JOHN HAND</t>
  </si>
  <si>
    <t>PAUL NOISETTE</t>
  </si>
  <si>
    <t>JAMES MACBETH</t>
  </si>
  <si>
    <t>STEVE BRENNAN</t>
  </si>
  <si>
    <t>ANDREW COLES</t>
  </si>
  <si>
    <t>COLIN MARSON</t>
  </si>
  <si>
    <t>ROD ZLONZAK</t>
  </si>
  <si>
    <t>ROB ITALIA</t>
  </si>
  <si>
    <t>Adjustment</t>
  </si>
  <si>
    <t>Jumped start by 5 seconds</t>
  </si>
  <si>
    <t>Video finish Time</t>
  </si>
  <si>
    <t>Final Handicap Time</t>
  </si>
  <si>
    <t>Reason</t>
  </si>
  <si>
    <t>Given incorrect start time</t>
  </si>
  <si>
    <t>Stephen Paine</t>
  </si>
  <si>
    <t>Chamira Ratnayaka</t>
  </si>
  <si>
    <t>Ewen Vowels</t>
  </si>
  <si>
    <t>Greg King</t>
  </si>
  <si>
    <t>Anthony Mithen</t>
  </si>
  <si>
    <t>Arthur Karanasios</t>
  </si>
  <si>
    <t>Mark Stodden</t>
  </si>
  <si>
    <t>Glenn Carroll</t>
  </si>
  <si>
    <t>Andrew Coles</t>
  </si>
  <si>
    <t>Shane Bhujoharry</t>
  </si>
  <si>
    <t>Ewald Seibold</t>
  </si>
  <si>
    <t>Adrian Hoel</t>
  </si>
  <si>
    <t>James Dennis</t>
  </si>
  <si>
    <t>Luke Peel</t>
  </si>
  <si>
    <t>David Blom</t>
  </si>
  <si>
    <t>Keith Sharratt</t>
  </si>
  <si>
    <t>Justin Wilson</t>
  </si>
  <si>
    <t>Greg Roche</t>
  </si>
  <si>
    <t>Glenn Goodman</t>
  </si>
  <si>
    <t>Jessie Collins</t>
  </si>
  <si>
    <t>Luke Demytko</t>
  </si>
  <si>
    <t>Tony Hally</t>
  </si>
  <si>
    <t>David Jones</t>
  </si>
  <si>
    <t>Pamela Skaufel</t>
  </si>
  <si>
    <t>Geoff Fisher</t>
  </si>
  <si>
    <t>Andrew Sheehan</t>
  </si>
  <si>
    <t>David Velten</t>
  </si>
  <si>
    <t>Katie Seibold</t>
  </si>
  <si>
    <t>Luke Goodman</t>
  </si>
  <si>
    <t>Rob Jones</t>
  </si>
  <si>
    <t>Nick Strybosch</t>
  </si>
  <si>
    <t>Matt Clark</t>
  </si>
  <si>
    <t>Rod Zlonzak</t>
  </si>
  <si>
    <t>Rob Italia</t>
  </si>
  <si>
    <t>Ian Dent</t>
  </si>
  <si>
    <t>David Mellings</t>
  </si>
  <si>
    <t>MATT CLARK</t>
  </si>
  <si>
    <t>Worst TWO Scoring Races</t>
  </si>
  <si>
    <t>Total less TWO worst</t>
  </si>
  <si>
    <t>Position (Excluding TWO worst)</t>
  </si>
  <si>
    <t>Nicholas Bignell</t>
  </si>
  <si>
    <t>John Hand</t>
  </si>
  <si>
    <t>Vince Yeo</t>
  </si>
  <si>
    <t>Mark Purvis</t>
  </si>
  <si>
    <t>Stan Karanasios</t>
  </si>
  <si>
    <t>Chris Rancie</t>
  </si>
  <si>
    <t>Rob Dalton</t>
  </si>
  <si>
    <t>CHRIS RANCIE</t>
  </si>
  <si>
    <t>STAN KARANASIOS</t>
  </si>
  <si>
    <t>MICHAEL EVEREST</t>
  </si>
  <si>
    <t>DANIEL ARAGAO</t>
  </si>
  <si>
    <t>BEN BRIGGS</t>
  </si>
  <si>
    <t>ANDREW RANCIE</t>
  </si>
  <si>
    <t>ROB DALTON</t>
  </si>
  <si>
    <t>Dirk Schnerring</t>
  </si>
  <si>
    <t>Peter Moor 2000m Handicap</t>
  </si>
  <si>
    <t>Darren Vandenberg</t>
  </si>
  <si>
    <t>Andrew Rancie</t>
  </si>
  <si>
    <t>Garth Calder</t>
  </si>
  <si>
    <t>Norval Hope</t>
  </si>
  <si>
    <t>Nick Paine</t>
  </si>
  <si>
    <t>GARTH CALDER</t>
  </si>
  <si>
    <t>BRAD CUMMINS</t>
  </si>
  <si>
    <t>JANICE DE VRIES</t>
  </si>
  <si>
    <t>Janice De Vries</t>
  </si>
  <si>
    <t>Rory Heddles</t>
  </si>
  <si>
    <t>Already received volunteer points for Mile handicap</t>
  </si>
  <si>
    <t>Order</t>
  </si>
  <si>
    <t>Time</t>
  </si>
  <si>
    <t>Team Slips</t>
  </si>
  <si>
    <t>Team Fitter</t>
  </si>
  <si>
    <t>Team Bermuda</t>
  </si>
  <si>
    <t xml:space="preserve"> </t>
  </si>
  <si>
    <t>Team Dozer</t>
  </si>
  <si>
    <t>Team 700</t>
  </si>
  <si>
    <t>Team Duff</t>
  </si>
  <si>
    <t>Team Stodds</t>
  </si>
  <si>
    <t>Team Time</t>
  </si>
  <si>
    <t>Michael Johnson</t>
  </si>
  <si>
    <t>Brett Coleman</t>
  </si>
  <si>
    <t>Joji Mori</t>
  </si>
  <si>
    <t>James Atkinson</t>
  </si>
  <si>
    <t>Mark Deslandes</t>
  </si>
  <si>
    <t>Steve Brennan</t>
  </si>
  <si>
    <t>Paul Wilkie</t>
  </si>
  <si>
    <t>Mark Symes</t>
  </si>
  <si>
    <t>Janice de Vries</t>
  </si>
  <si>
    <t>Hugh Hunter</t>
  </si>
  <si>
    <t>ANGELA COX</t>
  </si>
  <si>
    <t>PAUL WILKIE</t>
  </si>
  <si>
    <t>GORDON DURNAN</t>
  </si>
  <si>
    <t>CHERYL MARTIN</t>
  </si>
  <si>
    <t>ELISA MOOREN</t>
  </si>
  <si>
    <t>Gordon Durnan</t>
  </si>
  <si>
    <t>Ash Crowther</t>
  </si>
  <si>
    <t>Calvin Leong</t>
  </si>
  <si>
    <t>Late entrants</t>
  </si>
  <si>
    <t>No Points</t>
  </si>
  <si>
    <t>Handicap (Video) Time</t>
  </si>
  <si>
    <t>Race Time</t>
  </si>
  <si>
    <t>Total particpants (incl officials)</t>
  </si>
  <si>
    <t>Total points allocated</t>
  </si>
  <si>
    <t>Max Howard</t>
  </si>
  <si>
    <t>Cheryl Martin</t>
  </si>
  <si>
    <t>Already received volunteer points for KL 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</si>
</sst>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:ss.0"/>
    <numFmt numFmtId="166" formatCode="m:ss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7" fillId="0" borderId="0"/>
    <xf numFmtId="0" fontId="7" fillId="0" borderId="0"/>
    <xf numFmtId="0" fontId="2" fillId="0" borderId="0"/>
    <xf numFmtId="0" fontId="1" fillId="0" borderId="0"/>
  </cellStyleXfs>
  <cellXfs count="15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5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2" xfId="0" quotePrefix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5" fontId="11" fillId="0" borderId="5" xfId="0" quotePrefix="1" applyNumberFormat="1" applyFont="1" applyBorder="1" applyAlignment="1">
      <alignment horizontal="center"/>
    </xf>
    <xf numFmtId="15" fontId="11" fillId="0" borderId="6" xfId="0" quotePrefix="1" applyNumberFormat="1" applyFont="1" applyBorder="1" applyAlignment="1">
      <alignment horizontal="center"/>
    </xf>
    <xf numFmtId="15" fontId="11" fillId="0" borderId="7" xfId="0" applyNumberFormat="1" applyFont="1" applyBorder="1"/>
    <xf numFmtId="3" fontId="11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10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/>
    </xf>
    <xf numFmtId="3" fontId="7" fillId="0" borderId="9" xfId="0" quotePrefix="1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5" fontId="11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/>
    <xf numFmtId="0" fontId="7" fillId="0" borderId="12" xfId="0" applyFont="1" applyBorder="1"/>
    <xf numFmtId="0" fontId="7" fillId="2" borderId="13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7" fillId="0" borderId="14" xfId="0" applyFont="1" applyFill="1" applyBorder="1"/>
    <xf numFmtId="3" fontId="7" fillId="0" borderId="15" xfId="0" applyNumberFormat="1" applyFont="1" applyBorder="1" applyAlignment="1">
      <alignment horizontal="center"/>
    </xf>
    <xf numFmtId="1" fontId="7" fillId="0" borderId="16" xfId="0" quotePrefix="1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17" xfId="0" applyFont="1" applyBorder="1"/>
    <xf numFmtId="0" fontId="6" fillId="0" borderId="0" xfId="0" applyNumberFormat="1" applyFont="1"/>
    <xf numFmtId="0" fontId="11" fillId="0" borderId="18" xfId="0" applyFont="1" applyBorder="1" applyAlignment="1">
      <alignment horizontal="center" vertical="center"/>
    </xf>
    <xf numFmtId="1" fontId="7" fillId="0" borderId="19" xfId="0" quotePrefix="1" applyNumberFormat="1" applyFont="1" applyBorder="1" applyAlignment="1">
      <alignment horizontal="center"/>
    </xf>
    <xf numFmtId="3" fontId="7" fillId="0" borderId="20" xfId="0" quotePrefix="1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1" fontId="5" fillId="0" borderId="0" xfId="0" applyNumberFormat="1" applyFont="1"/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13" fillId="0" borderId="0" xfId="0" applyNumberFormat="1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1" fontId="0" fillId="0" borderId="0" xfId="0" applyNumberFormat="1"/>
    <xf numFmtId="1" fontId="11" fillId="0" borderId="6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15" fontId="11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47" fontId="0" fillId="0" borderId="0" xfId="0" applyNumberFormat="1"/>
    <xf numFmtId="10" fontId="0" fillId="0" borderId="0" xfId="0" applyNumberFormat="1"/>
    <xf numFmtId="0" fontId="7" fillId="0" borderId="0" xfId="0" applyFont="1" applyFill="1"/>
    <xf numFmtId="0" fontId="0" fillId="0" borderId="0" xfId="0" applyFont="1" applyFill="1"/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15" fontId="11" fillId="0" borderId="27" xfId="0" quotePrefix="1" applyNumberFormat="1" applyFont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15" fontId="11" fillId="0" borderId="5" xfId="0" applyNumberFormat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/>
    </xf>
    <xf numFmtId="4" fontId="7" fillId="4" borderId="5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66" fontId="0" fillId="0" borderId="1" xfId="0" applyNumberForma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7" fillId="0" borderId="1" xfId="0" applyFont="1" applyBorder="1"/>
    <xf numFmtId="4" fontId="7" fillId="4" borderId="26" xfId="0" applyNumberFormat="1" applyFont="1" applyFill="1" applyBorder="1" applyAlignment="1">
      <alignment horizontal="center"/>
    </xf>
    <xf numFmtId="4" fontId="7" fillId="3" borderId="26" xfId="0" applyNumberFormat="1" applyFont="1" applyFill="1" applyBorder="1" applyAlignment="1">
      <alignment horizont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14" xfId="0" applyFont="1" applyBorder="1"/>
    <xf numFmtId="4" fontId="7" fillId="4" borderId="6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5" fontId="0" fillId="0" borderId="1" xfId="0" applyNumberFormat="1" applyBorder="1" applyAlignment="1">
      <alignment horizontal="center" vertical="center"/>
    </xf>
    <xf numFmtId="45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7" fillId="0" borderId="0" xfId="0" applyFont="1" applyFill="1" applyBorder="1"/>
    <xf numFmtId="45" fontId="7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2" fillId="0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45" fontId="7" fillId="0" borderId="31" xfId="0" applyNumberFormat="1" applyFon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45" fontId="7" fillId="0" borderId="32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45" fontId="7" fillId="0" borderId="33" xfId="0" applyNumberFormat="1" applyFon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6" fontId="15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6" fillId="0" borderId="0" xfId="0" applyFont="1"/>
    <xf numFmtId="45" fontId="15" fillId="0" borderId="1" xfId="0" applyNumberFormat="1" applyFont="1" applyBorder="1" applyAlignment="1">
      <alignment horizontal="center" vertical="center"/>
    </xf>
    <xf numFmtId="45" fontId="11" fillId="0" borderId="30" xfId="0" applyNumberFormat="1" applyFont="1" applyBorder="1" applyAlignment="1">
      <alignment horizontal="center" vertical="center"/>
    </xf>
    <xf numFmtId="45" fontId="11" fillId="0" borderId="29" xfId="0" applyNumberFormat="1" applyFont="1" applyBorder="1" applyAlignment="1">
      <alignment horizontal="center" vertical="center"/>
    </xf>
    <xf numFmtId="45" fontId="11" fillId="0" borderId="34" xfId="0" applyNumberFormat="1" applyFont="1" applyBorder="1" applyAlignment="1">
      <alignment horizontal="center" vertical="center"/>
    </xf>
    <xf numFmtId="45" fontId="11" fillId="0" borderId="1" xfId="0" applyNumberFormat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4" xfId="4"/>
    <cellStyle name="Normal 5" xf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177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20.42578125" style="2" customWidth="1"/>
    <col min="2" max="2" width="12.28515625" style="7" bestFit="1" customWidth="1"/>
    <col min="3" max="11" width="9.85546875" style="7" customWidth="1"/>
    <col min="12" max="15" width="9.140625" style="6" customWidth="1"/>
    <col min="16" max="16" width="10.28515625" style="6" customWidth="1"/>
    <col min="17" max="17" width="11.28515625" style="2" customWidth="1"/>
    <col min="18" max="20" width="9.140625" style="2"/>
    <col min="21" max="21" width="18" style="2" bestFit="1" customWidth="1"/>
    <col min="22" max="22" width="29" style="2" bestFit="1" customWidth="1"/>
    <col min="23" max="16384" width="9.140625" style="2"/>
  </cols>
  <sheetData>
    <row r="1" spans="1:21" s="1" customFormat="1" ht="18" x14ac:dyDescent="0.25">
      <c r="A1" s="9" t="s">
        <v>35</v>
      </c>
      <c r="B1" s="9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21" s="3" customFormat="1" x14ac:dyDescent="0.2">
      <c r="A2" s="35" t="s">
        <v>0</v>
      </c>
      <c r="B2" s="87"/>
      <c r="C2" s="31">
        <v>1</v>
      </c>
      <c r="D2" s="98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56">
        <v>8</v>
      </c>
      <c r="K2" s="56">
        <v>9</v>
      </c>
      <c r="L2" s="15"/>
      <c r="M2" s="16" t="s">
        <v>5</v>
      </c>
      <c r="N2" s="17"/>
      <c r="O2" s="17"/>
      <c r="P2" s="17"/>
      <c r="Q2" s="18"/>
    </row>
    <row r="3" spans="1:21" s="4" customFormat="1" ht="62.25" customHeight="1" x14ac:dyDescent="0.2">
      <c r="A3" s="36" t="s">
        <v>1</v>
      </c>
      <c r="B3" s="88" t="s">
        <v>31</v>
      </c>
      <c r="C3" s="19" t="s">
        <v>25</v>
      </c>
      <c r="D3" s="99" t="s">
        <v>21</v>
      </c>
      <c r="E3" s="20" t="s">
        <v>23</v>
      </c>
      <c r="F3" s="20" t="s">
        <v>22</v>
      </c>
      <c r="G3" s="20" t="s">
        <v>269</v>
      </c>
      <c r="H3" s="20" t="s">
        <v>36</v>
      </c>
      <c r="I3" s="20" t="s">
        <v>26</v>
      </c>
      <c r="J3" s="20" t="s">
        <v>24</v>
      </c>
      <c r="K3" s="20" t="s">
        <v>34</v>
      </c>
      <c r="L3" s="19" t="s">
        <v>13</v>
      </c>
      <c r="M3" s="20" t="s">
        <v>14</v>
      </c>
      <c r="N3" s="20" t="s">
        <v>251</v>
      </c>
      <c r="O3" s="20" t="s">
        <v>252</v>
      </c>
      <c r="P3" s="20" t="s">
        <v>12</v>
      </c>
      <c r="Q3" s="21" t="s">
        <v>253</v>
      </c>
    </row>
    <row r="4" spans="1:21" s="5" customFormat="1" ht="15.75" customHeight="1" x14ac:dyDescent="0.2">
      <c r="A4" s="37" t="s">
        <v>3</v>
      </c>
      <c r="B4" s="89"/>
      <c r="C4" s="103">
        <v>42407</v>
      </c>
      <c r="D4" s="100">
        <v>42432</v>
      </c>
      <c r="E4" s="84">
        <v>42453</v>
      </c>
      <c r="F4" s="84">
        <v>42486</v>
      </c>
      <c r="G4" s="84">
        <v>42507</v>
      </c>
      <c r="H4" s="84">
        <v>42535</v>
      </c>
      <c r="I4" s="84">
        <v>42568</v>
      </c>
      <c r="J4" s="84">
        <v>42605</v>
      </c>
      <c r="K4" s="84">
        <v>42647</v>
      </c>
      <c r="L4" s="22"/>
      <c r="M4" s="23"/>
      <c r="N4" s="23"/>
      <c r="O4" s="23"/>
      <c r="P4" s="23"/>
      <c r="Q4" s="24"/>
      <c r="S4" s="55"/>
    </row>
    <row r="5" spans="1:21" x14ac:dyDescent="0.2">
      <c r="A5" s="38" t="s">
        <v>46</v>
      </c>
      <c r="B5" s="91" t="s">
        <v>32</v>
      </c>
      <c r="C5" s="69">
        <f>IF(ISNA(VLOOKUP($A5,'5M''s'!$D$2:$D$35,1,FALSE)),0,VLOOKUP($A5,'5M''s'!$D$2:$E$35,2,FALSE))</f>
        <v>92.86</v>
      </c>
      <c r="D5" s="114">
        <f>IF(ISNA(VLOOKUP($A5,'Mile handicap'!$C$2:$C$55,1,FALSE)),0,VLOOKUP($A5,'Mile handicap'!$C$2:$J$55,8,FALSE))</f>
        <v>100</v>
      </c>
      <c r="E5" s="70">
        <f>IF(ISNA(VLOOKUP($A5,'3000m handicap'!$C$2:$C$43,1,FALSE)),0,VLOOKUP($A5,'3000m handicap'!$C$2:$I$43,7,FALSE))</f>
        <v>65.709999999999994</v>
      </c>
      <c r="F5" s="70">
        <f>IF(ISNA(VLOOKUP($A5,'5000m handicap'!$C$2:$C$43,1,FALSE)),0,VLOOKUP($A5,'5000m handicap'!$C$2:$I$43,7,FALSE))</f>
        <v>0</v>
      </c>
      <c r="G5" s="70">
        <f>IF(ISNA(VLOOKUP($A5,'Peter Moor 2000m'!$C$2:$C$49,1,FALSE)),0,VLOOKUP($A5,'Peter Moor 2000m'!$C$2:$I$49,7,FALSE))</f>
        <v>90.48</v>
      </c>
      <c r="H5" s="114">
        <f>IF(ISNA(VLOOKUP($A5,'2 Bridges Relay'!$E$2:$E$35,1,FALSE)),0,VLOOKUP($A5,'2 Bridges Relay'!$E$2:$G$35,3,FALSE))</f>
        <v>100</v>
      </c>
      <c r="I5" s="70">
        <f>IF(ISNA(VLOOKUP($A5,'10 km'!$B$2:$B$39,1,FALSE)),0,VLOOKUP($A5,'10 km'!$B$2:$D$39,3,FALSE))</f>
        <v>76.319999999999993</v>
      </c>
      <c r="J5" s="119">
        <f>IF(ISNA(VLOOKUP($A5,'KL handicap'!$C$2:$C$28,1,FALSE)),0,VLOOKUP($A5,'KL handicap'!$C$2:$I$28,7,FALSE))</f>
        <v>61.9</v>
      </c>
      <c r="K5" s="70">
        <f>IF(ISNA(VLOOKUP($A5,'Max Howard Tan handicap'!$C$2:$C$24,1,FALSE)),0,VLOOKUP($A5,'Max Howard Tan handicap'!$C$2:$I$24,7,FALSE))</f>
        <v>0</v>
      </c>
      <c r="L5" s="71">
        <f t="shared" ref="L5:L36" si="0">SUM(C5:K5)</f>
        <v>587.27</v>
      </c>
      <c r="M5" s="80">
        <f t="shared" ref="M5:M36" si="1">COUNTIF(C5:K5,"&gt;0")</f>
        <v>7</v>
      </c>
      <c r="N5" s="72">
        <f t="shared" ref="N5:N36" si="2">SMALL(C5:K5,1)+SMALL(C5:K5,2)</f>
        <v>0</v>
      </c>
      <c r="O5" s="72">
        <f t="shared" ref="O5:O36" si="3">IF(M5=1,L5,L5-N5)</f>
        <v>587.27</v>
      </c>
      <c r="P5" s="25">
        <f t="shared" ref="P5:P36" si="4">RANK(L5,$L$5:$L$160,0)</f>
        <v>1</v>
      </c>
      <c r="Q5" s="26">
        <f t="shared" ref="Q5:Q36" si="5">RANK(O5,$O$5:$O$160,0)</f>
        <v>1</v>
      </c>
      <c r="T5" s="62"/>
      <c r="U5" s="65"/>
    </row>
    <row r="6" spans="1:21" x14ac:dyDescent="0.2">
      <c r="A6" s="38" t="s">
        <v>86</v>
      </c>
      <c r="B6" s="91" t="s">
        <v>32</v>
      </c>
      <c r="C6" s="69">
        <f>IF(ISNA(VLOOKUP($A6,'5M''s'!$D$2:$D$35,1,FALSE)),0,VLOOKUP($A6,'5M''s'!$D$2:$E$35,2,FALSE))</f>
        <v>85.71</v>
      </c>
      <c r="D6" s="101">
        <f>IF(ISNA(VLOOKUP($A6,'Mile handicap'!$C$2:$C$55,1,FALSE)),0,VLOOKUP($A6,'Mile handicap'!$C$2:$J$55,8,FALSE))</f>
        <v>85.11</v>
      </c>
      <c r="E6" s="70">
        <f>IF(ISNA(VLOOKUP($A6,'3000m handicap'!$C$2:$C$43,1,FALSE)),0,VLOOKUP($A6,'3000m handicap'!$C$2:$I$43,7,FALSE))</f>
        <v>77.14</v>
      </c>
      <c r="F6" s="70">
        <f>IF(ISNA(VLOOKUP($A6,'5000m handicap'!$C$2:$C$43,1,FALSE)),0,VLOOKUP($A6,'5000m handicap'!$C$2:$I$43,7,FALSE))</f>
        <v>77.78</v>
      </c>
      <c r="G6" s="70">
        <f>IF(ISNA(VLOOKUP($A6,'Peter Moor 2000m'!$C$2:$C$49,1,FALSE)),0,VLOOKUP($A6,'Peter Moor 2000m'!$C$2:$I$49,7,FALSE))</f>
        <v>0</v>
      </c>
      <c r="H6" s="101">
        <f>IF(ISNA(VLOOKUP($A6,'2 Bridges Relay'!$E$2:$E$35,1,FALSE)),0,VLOOKUP($A6,'2 Bridges Relay'!$E$2:$G$35,3,FALSE))</f>
        <v>78.569999999999993</v>
      </c>
      <c r="I6" s="70">
        <f>IF(ISNA(VLOOKUP($A6,'10 km'!$B$2:$B$39,1,FALSE)),0,VLOOKUP($A6,'10 km'!$B$2:$D$39,3,FALSE))</f>
        <v>81.58</v>
      </c>
      <c r="J6" s="119">
        <f>IF(ISNA(VLOOKUP($A6,'KL handicap'!$C$2:$C$28,1,FALSE)),0,VLOOKUP($A6,'KL handicap'!$C$2:$I$28,7,FALSE))</f>
        <v>61.9</v>
      </c>
      <c r="K6" s="70">
        <f>IF(ISNA(VLOOKUP($A6,'Max Howard Tan handicap'!$C$2:$C$24,1,FALSE)),0,VLOOKUP($A6,'Max Howard Tan handicap'!$C$2:$I$24,7,FALSE))</f>
        <v>0</v>
      </c>
      <c r="L6" s="71">
        <f t="shared" si="0"/>
        <v>547.79</v>
      </c>
      <c r="M6" s="80">
        <f t="shared" si="1"/>
        <v>7</v>
      </c>
      <c r="N6" s="72">
        <f t="shared" si="2"/>
        <v>0</v>
      </c>
      <c r="O6" s="72">
        <f t="shared" si="3"/>
        <v>547.79</v>
      </c>
      <c r="P6" s="25">
        <f t="shared" si="4"/>
        <v>2</v>
      </c>
      <c r="Q6" s="26">
        <f t="shared" si="5"/>
        <v>2</v>
      </c>
      <c r="T6" s="62"/>
      <c r="U6" s="65"/>
    </row>
    <row r="7" spans="1:21" x14ac:dyDescent="0.2">
      <c r="A7" s="38" t="s">
        <v>38</v>
      </c>
      <c r="B7" s="91" t="s">
        <v>32</v>
      </c>
      <c r="C7" s="69">
        <f>IF(ISNA(VLOOKUP($A7,'5M''s'!$D$2:$D$35,1,FALSE)),0,VLOOKUP($A7,'5M''s'!$D$2:$E$35,2,FALSE))</f>
        <v>85.71</v>
      </c>
      <c r="D7" s="101">
        <f>IF(ISNA(VLOOKUP($A7,'Mile handicap'!$C$2:$C$55,1,FALSE)),0,VLOOKUP($A7,'Mile handicap'!$C$2:$J$55,8,FALSE))</f>
        <v>76.599999999999994</v>
      </c>
      <c r="E7" s="70">
        <f>IF(ISNA(VLOOKUP($A7,'3000m handicap'!$C$2:$C$43,1,FALSE)),0,VLOOKUP($A7,'3000m handicap'!$C$2:$I$43,7,FALSE))</f>
        <v>45.71</v>
      </c>
      <c r="F7" s="70">
        <f>IF(ISNA(VLOOKUP($A7,'5000m handicap'!$C$2:$C$43,1,FALSE)),0,VLOOKUP($A7,'5000m handicap'!$C$2:$I$43,7,FALSE))</f>
        <v>75</v>
      </c>
      <c r="G7" s="70">
        <f>IF(ISNA(VLOOKUP($A7,'Peter Moor 2000m'!$C$2:$C$49,1,FALSE)),0,VLOOKUP($A7,'Peter Moor 2000m'!$C$2:$I$49,7,FALSE))</f>
        <v>76.19</v>
      </c>
      <c r="H7" s="118">
        <f>IF(ISNA(VLOOKUP($A7,'2 Bridges Relay'!$E$2:$E$35,1,FALSE)),0,VLOOKUP($A7,'2 Bridges Relay'!$E$2:$G$35,3,FALSE))</f>
        <v>100</v>
      </c>
      <c r="I7" s="70">
        <f>IF(ISNA(VLOOKUP($A7,'10 km'!$B$2:$B$39,1,FALSE)),0,VLOOKUP($A7,'10 km'!$B$2:$D$39,3,FALSE))</f>
        <v>71.05</v>
      </c>
      <c r="J7" s="70">
        <f>IF(ISNA(VLOOKUP($A7,'KL handicap'!$C$2:$C$28,1,FALSE)),0,VLOOKUP($A7,'KL handicap'!$C$2:$I$28,7,FALSE))</f>
        <v>0</v>
      </c>
      <c r="K7" s="70">
        <f>IF(ISNA(VLOOKUP($A7,'Max Howard Tan handicap'!$C$2:$C$24,1,FALSE)),0,VLOOKUP($A7,'Max Howard Tan handicap'!$C$2:$I$24,7,FALSE))</f>
        <v>5.26</v>
      </c>
      <c r="L7" s="71">
        <f t="shared" si="0"/>
        <v>535.52</v>
      </c>
      <c r="M7" s="80">
        <f t="shared" si="1"/>
        <v>8</v>
      </c>
      <c r="N7" s="72">
        <f t="shared" si="2"/>
        <v>5.26</v>
      </c>
      <c r="O7" s="72">
        <f t="shared" si="3"/>
        <v>530.26</v>
      </c>
      <c r="P7" s="25">
        <f t="shared" si="4"/>
        <v>3</v>
      </c>
      <c r="Q7" s="26">
        <f t="shared" si="5"/>
        <v>3</v>
      </c>
      <c r="T7" s="62"/>
      <c r="U7" s="65"/>
    </row>
    <row r="8" spans="1:21" x14ac:dyDescent="0.2">
      <c r="A8" s="38" t="s">
        <v>148</v>
      </c>
      <c r="B8" s="91" t="s">
        <v>33</v>
      </c>
      <c r="C8" s="69">
        <f>IF(ISNA(VLOOKUP($A8,'5M''s'!$D$2:$D$35,1,FALSE)),0,VLOOKUP($A8,'5M''s'!$D$2:$E$35,2,FALSE))</f>
        <v>64.290000000000006</v>
      </c>
      <c r="D8" s="101">
        <f>IF(ISNA(VLOOKUP($A8,'Mile handicap'!$C$2:$C$55,1,FALSE)),0,VLOOKUP($A8,'Mile handicap'!$C$2:$J$55,8,FALSE))</f>
        <v>87.23</v>
      </c>
      <c r="E8" s="70">
        <f>IF(ISNA(VLOOKUP($A8,'3000m handicap'!$C$2:$C$43,1,FALSE)),0,VLOOKUP($A8,'3000m handicap'!$C$2:$I$43,7,FALSE))</f>
        <v>60</v>
      </c>
      <c r="F8" s="70">
        <f>IF(ISNA(VLOOKUP($A8,'5000m handicap'!$C$2:$C$43,1,FALSE)),0,VLOOKUP($A8,'5000m handicap'!$C$2:$I$43,7,FALSE))</f>
        <v>0</v>
      </c>
      <c r="G8" s="70">
        <f>IF(ISNA(VLOOKUP($A8,'Peter Moor 2000m'!$C$2:$C$49,1,FALSE)),0,VLOOKUP($A8,'Peter Moor 2000m'!$C$2:$I$49,7,FALSE))</f>
        <v>0</v>
      </c>
      <c r="H8" s="70">
        <f>IF(ISNA(VLOOKUP($A8,'2 Bridges Relay'!$E$2:$E$35,1,FALSE)),0,VLOOKUP($A8,'2 Bridges Relay'!$E$2:$G$35,3,FALSE))</f>
        <v>78.569999999999993</v>
      </c>
      <c r="I8" s="70">
        <f>IF(ISNA(VLOOKUP($A8,'10 km'!$B$2:$B$39,1,FALSE)),0,VLOOKUP($A8,'10 km'!$B$2:$D$39,3,FALSE))</f>
        <v>47.37</v>
      </c>
      <c r="J8" s="70">
        <f>IF(ISNA(VLOOKUP($A8,'KL handicap'!$C$2:$C$28,1,FALSE)),0,VLOOKUP($A8,'KL handicap'!$C$2:$I$28,7,FALSE))</f>
        <v>80.95</v>
      </c>
      <c r="K8" s="70">
        <f>IF(ISNA(VLOOKUP($A8,'Max Howard Tan handicap'!$C$2:$C$24,1,FALSE)),0,VLOOKUP($A8,'Max Howard Tan handicap'!$C$2:$I$24,7,FALSE))</f>
        <v>78.95</v>
      </c>
      <c r="L8" s="71">
        <f t="shared" si="0"/>
        <v>497.36</v>
      </c>
      <c r="M8" s="80">
        <f t="shared" si="1"/>
        <v>7</v>
      </c>
      <c r="N8" s="72">
        <f t="shared" si="2"/>
        <v>0</v>
      </c>
      <c r="O8" s="72">
        <f t="shared" si="3"/>
        <v>497.36</v>
      </c>
      <c r="P8" s="25">
        <f t="shared" si="4"/>
        <v>5</v>
      </c>
      <c r="Q8" s="26">
        <f t="shared" si="5"/>
        <v>4</v>
      </c>
      <c r="T8" s="62"/>
      <c r="U8" s="65"/>
    </row>
    <row r="9" spans="1:21" x14ac:dyDescent="0.2">
      <c r="A9" s="38" t="s">
        <v>99</v>
      </c>
      <c r="B9" s="91" t="s">
        <v>32</v>
      </c>
      <c r="C9" s="69">
        <f>IF(ISNA(VLOOKUP($A9,'5M''s'!$D$2:$D$35,1,FALSE)),0,VLOOKUP($A9,'5M''s'!$D$2:$E$35,2,FALSE))</f>
        <v>71.430000000000007</v>
      </c>
      <c r="D9" s="101">
        <f>IF(ISNA(VLOOKUP($A9,'Mile handicap'!$C$2:$C$55,1,FALSE)),0,VLOOKUP($A9,'Mile handicap'!$C$2:$J$55,8,FALSE))</f>
        <v>46.81</v>
      </c>
      <c r="E9" s="70">
        <f>IF(ISNA(VLOOKUP($A9,'3000m handicap'!$C$2:$C$43,1,FALSE)),0,VLOOKUP($A9,'3000m handicap'!$C$2:$I$43,7,FALSE))</f>
        <v>0</v>
      </c>
      <c r="F9" s="70">
        <f>IF(ISNA(VLOOKUP($A9,'5000m handicap'!$C$2:$C$43,1,FALSE)),0,VLOOKUP($A9,'5000m handicap'!$C$2:$I$43,7,FALSE))</f>
        <v>83.33</v>
      </c>
      <c r="G9" s="70">
        <f>IF(ISNA(VLOOKUP($A9,'Peter Moor 2000m'!$C$2:$C$49,1,FALSE)),0,VLOOKUP($A9,'Peter Moor 2000m'!$C$2:$I$49,7,FALSE))</f>
        <v>97.62</v>
      </c>
      <c r="H9" s="114">
        <f>IF(ISNA(VLOOKUP($A9,'2 Bridges Relay'!$E$2:$E$35,1,FALSE)),0,VLOOKUP($A9,'2 Bridges Relay'!$E$2:$G$35,3,FALSE))</f>
        <v>100</v>
      </c>
      <c r="I9" s="70">
        <f>IF(ISNA(VLOOKUP($A9,'10 km'!$B$2:$B$39,1,FALSE)),0,VLOOKUP($A9,'10 km'!$B$2:$D$39,3,FALSE))</f>
        <v>5.26</v>
      </c>
      <c r="J9" s="70">
        <f>IF(ISNA(VLOOKUP($A9,'KL handicap'!$C$2:$C$28,1,FALSE)),0,VLOOKUP($A9,'KL handicap'!$C$2:$I$28,7,FALSE))</f>
        <v>57.14</v>
      </c>
      <c r="K9" s="70">
        <f>IF(ISNA(VLOOKUP($A9,'Max Howard Tan handicap'!$C$2:$C$24,1,FALSE)),0,VLOOKUP($A9,'Max Howard Tan handicap'!$C$2:$I$24,7,FALSE))</f>
        <v>36.840000000000003</v>
      </c>
      <c r="L9" s="71">
        <f t="shared" si="0"/>
        <v>498.42999999999995</v>
      </c>
      <c r="M9" s="80">
        <f t="shared" si="1"/>
        <v>8</v>
      </c>
      <c r="N9" s="72">
        <f t="shared" si="2"/>
        <v>5.26</v>
      </c>
      <c r="O9" s="72">
        <f t="shared" si="3"/>
        <v>493.16999999999996</v>
      </c>
      <c r="P9" s="25">
        <f t="shared" si="4"/>
        <v>4</v>
      </c>
      <c r="Q9" s="26">
        <f t="shared" si="5"/>
        <v>5</v>
      </c>
      <c r="T9" s="62"/>
      <c r="U9" s="65"/>
    </row>
    <row r="10" spans="1:21" x14ac:dyDescent="0.2">
      <c r="A10" s="38" t="s">
        <v>42</v>
      </c>
      <c r="B10" s="91" t="s">
        <v>32</v>
      </c>
      <c r="C10" s="69">
        <f>IF(ISNA(VLOOKUP($A10,'5M''s'!$D$2:$D$35,1,FALSE)),0,VLOOKUP($A10,'5M''s'!$D$2:$E$35,2,FALSE))</f>
        <v>57.14</v>
      </c>
      <c r="D10" s="101">
        <f>IF(ISNA(VLOOKUP($A10,'Mile handicap'!$C$2:$C$55,1,FALSE)),0,VLOOKUP($A10,'Mile handicap'!$C$2:$J$55,8,FALSE))</f>
        <v>38.299999999999997</v>
      </c>
      <c r="E10" s="119">
        <f>IF(ISNA(VLOOKUP($A10,'3000m handicap'!$C$2:$C$43,1,FALSE)),0,VLOOKUP($A10,'3000m handicap'!$C$2:$I$43,7,FALSE))</f>
        <v>62.86</v>
      </c>
      <c r="F10" s="70">
        <f>IF(ISNA(VLOOKUP($A10,'5000m handicap'!$C$2:$C$43,1,FALSE)),0,VLOOKUP($A10,'5000m handicap'!$C$2:$I$43,7,FALSE))</f>
        <v>61.11</v>
      </c>
      <c r="G10" s="70">
        <f>IF(ISNA(VLOOKUP($A10,'Peter Moor 2000m'!$C$2:$C$49,1,FALSE)),0,VLOOKUP($A10,'Peter Moor 2000m'!$C$2:$I$49,7,FALSE))</f>
        <v>76.19</v>
      </c>
      <c r="H10" s="70">
        <f>IF(ISNA(VLOOKUP($A10,'2 Bridges Relay'!$E$2:$E$35,1,FALSE)),0,VLOOKUP($A10,'2 Bridges Relay'!$E$2:$G$35,3,FALSE))</f>
        <v>92.86</v>
      </c>
      <c r="I10" s="70">
        <f>IF(ISNA(VLOOKUP($A10,'10 km'!$B$2:$B$39,1,FALSE)),0,VLOOKUP($A10,'10 km'!$B$2:$D$39,3,FALSE))</f>
        <v>21.05</v>
      </c>
      <c r="J10" s="70">
        <f>IF(ISNA(VLOOKUP($A10,'KL handicap'!$C$2:$C$28,1,FALSE)),0,VLOOKUP($A10,'KL handicap'!$C$2:$I$28,7,FALSE))</f>
        <v>85.71</v>
      </c>
      <c r="K10" s="70">
        <f>IF(ISNA(VLOOKUP($A10,'Max Howard Tan handicap'!$C$2:$C$24,1,FALSE)),0,VLOOKUP($A10,'Max Howard Tan handicap'!$C$2:$I$24,7,FALSE))</f>
        <v>0</v>
      </c>
      <c r="L10" s="71">
        <f t="shared" si="0"/>
        <v>495.22</v>
      </c>
      <c r="M10" s="80">
        <f t="shared" si="1"/>
        <v>8</v>
      </c>
      <c r="N10" s="72">
        <f t="shared" si="2"/>
        <v>21.05</v>
      </c>
      <c r="O10" s="72">
        <f t="shared" si="3"/>
        <v>474.17</v>
      </c>
      <c r="P10" s="25">
        <f t="shared" si="4"/>
        <v>6</v>
      </c>
      <c r="Q10" s="26">
        <f t="shared" si="5"/>
        <v>6</v>
      </c>
      <c r="T10" s="62"/>
      <c r="U10" s="65"/>
    </row>
    <row r="11" spans="1:21" x14ac:dyDescent="0.2">
      <c r="A11" s="38" t="s">
        <v>129</v>
      </c>
      <c r="B11" s="91" t="s">
        <v>33</v>
      </c>
      <c r="C11" s="69">
        <f>IF(ISNA(VLOOKUP($A11,'5M''s'!$D$2:$D$35,1,FALSE)),0,VLOOKUP($A11,'5M''s'!$D$2:$E$35,2,FALSE))</f>
        <v>0</v>
      </c>
      <c r="D11" s="101">
        <f>IF(ISNA(VLOOKUP($A11,'Mile handicap'!$C$2:$C$55,1,FALSE)),0,VLOOKUP($A11,'Mile handicap'!$C$2:$J$55,8,FALSE))</f>
        <v>31.91</v>
      </c>
      <c r="E11" s="70">
        <f>IF(ISNA(VLOOKUP($A11,'3000m handicap'!$C$2:$C$43,1,FALSE)),0,VLOOKUP($A11,'3000m handicap'!$C$2:$I$43,7,FALSE))</f>
        <v>88.57</v>
      </c>
      <c r="F11" s="70">
        <f>IF(ISNA(VLOOKUP($A11,'5000m handicap'!$C$2:$C$43,1,FALSE)),0,VLOOKUP($A11,'5000m handicap'!$C$2:$I$43,7,FALSE))</f>
        <v>50</v>
      </c>
      <c r="G11" s="70">
        <f>IF(ISNA(VLOOKUP($A11,'Peter Moor 2000m'!$C$2:$C$49,1,FALSE)),0,VLOOKUP($A11,'Peter Moor 2000m'!$C$2:$I$49,7,FALSE))</f>
        <v>66.67</v>
      </c>
      <c r="H11" s="118">
        <f>IF(ISNA(VLOOKUP($A11,'2 Bridges Relay'!$E$2:$E$35,1,FALSE)),0,VLOOKUP($A11,'2 Bridges Relay'!$E$2:$G$35,3,FALSE))</f>
        <v>100</v>
      </c>
      <c r="I11" s="70">
        <f>IF(ISNA(VLOOKUP($A11,'10 km'!$B$2:$B$39,1,FALSE)),0,VLOOKUP($A11,'10 km'!$B$2:$D$39,3,FALSE))</f>
        <v>0</v>
      </c>
      <c r="J11" s="70">
        <f>IF(ISNA(VLOOKUP($A11,'KL handicap'!$C$2:$C$28,1,FALSE)),0,VLOOKUP($A11,'KL handicap'!$C$2:$I$28,7,FALSE))</f>
        <v>52.38</v>
      </c>
      <c r="K11" s="70">
        <f>IF(ISNA(VLOOKUP($A11,'Max Howard Tan handicap'!$C$2:$C$24,1,FALSE)),0,VLOOKUP($A11,'Max Howard Tan handicap'!$C$2:$I$24,7,FALSE))</f>
        <v>73.680000000000007</v>
      </c>
      <c r="L11" s="71">
        <f t="shared" si="0"/>
        <v>463.21</v>
      </c>
      <c r="M11" s="80">
        <f t="shared" si="1"/>
        <v>7</v>
      </c>
      <c r="N11" s="72">
        <f t="shared" si="2"/>
        <v>0</v>
      </c>
      <c r="O11" s="72">
        <f t="shared" si="3"/>
        <v>463.21</v>
      </c>
      <c r="P11" s="25">
        <f t="shared" si="4"/>
        <v>7</v>
      </c>
      <c r="Q11" s="26">
        <f t="shared" si="5"/>
        <v>7</v>
      </c>
      <c r="T11" s="62"/>
      <c r="U11" s="65"/>
    </row>
    <row r="12" spans="1:21" x14ac:dyDescent="0.2">
      <c r="A12" s="38" t="s">
        <v>58</v>
      </c>
      <c r="B12" s="91" t="s">
        <v>33</v>
      </c>
      <c r="C12" s="69">
        <f>IF(ISNA(VLOOKUP($A12,'5M''s'!$D$2:$D$35,1,FALSE)),0,VLOOKUP($A12,'5M''s'!$D$2:$E$35,2,FALSE))</f>
        <v>64.290000000000006</v>
      </c>
      <c r="D12" s="101">
        <f>IF(ISNA(VLOOKUP($A12,'Mile handicap'!$C$2:$C$55,1,FALSE)),0,VLOOKUP($A12,'Mile handicap'!$C$2:$J$55,8,FALSE))</f>
        <v>0</v>
      </c>
      <c r="E12" s="119">
        <f>IF(ISNA(VLOOKUP($A12,'3000m handicap'!$C$2:$C$43,1,FALSE)),0,VLOOKUP($A12,'3000m handicap'!$C$2:$I$43,7,FALSE))</f>
        <v>62.86</v>
      </c>
      <c r="F12" s="70">
        <f>IF(ISNA(VLOOKUP($A12,'5000m handicap'!$C$2:$C$43,1,FALSE)),0,VLOOKUP($A12,'5000m handicap'!$C$2:$I$43,7,FALSE))</f>
        <v>0</v>
      </c>
      <c r="G12" s="70">
        <f>IF(ISNA(VLOOKUP($A12,'Peter Moor 2000m'!$C$2:$C$49,1,FALSE)),0,VLOOKUP($A12,'Peter Moor 2000m'!$C$2:$I$49,7,FALSE))</f>
        <v>69.05</v>
      </c>
      <c r="H12" s="70">
        <f>IF(ISNA(VLOOKUP($A12,'2 Bridges Relay'!$E$2:$E$35,1,FALSE)),0,VLOOKUP($A12,'2 Bridges Relay'!$E$2:$G$35,3,FALSE))</f>
        <v>92.86</v>
      </c>
      <c r="I12" s="70">
        <f>IF(ISNA(VLOOKUP($A12,'10 km'!$B$2:$B$39,1,FALSE)),0,VLOOKUP($A12,'10 km'!$B$2:$D$39,3,FALSE))</f>
        <v>84.21</v>
      </c>
      <c r="J12" s="70">
        <f>IF(ISNA(VLOOKUP($A12,'KL handicap'!$C$2:$C$28,1,FALSE)),0,VLOOKUP($A12,'KL handicap'!$C$2:$I$28,7,FALSE))</f>
        <v>76.19</v>
      </c>
      <c r="K12" s="70">
        <f>IF(ISNA(VLOOKUP($A12,'Max Howard Tan handicap'!$C$2:$C$24,1,FALSE)),0,VLOOKUP($A12,'Max Howard Tan handicap'!$C$2:$I$24,7,FALSE))</f>
        <v>0</v>
      </c>
      <c r="L12" s="71">
        <f t="shared" si="0"/>
        <v>449.46</v>
      </c>
      <c r="M12" s="80">
        <f t="shared" si="1"/>
        <v>6</v>
      </c>
      <c r="N12" s="72">
        <f t="shared" si="2"/>
        <v>0</v>
      </c>
      <c r="O12" s="72">
        <f t="shared" si="3"/>
        <v>449.46</v>
      </c>
      <c r="P12" s="25">
        <f t="shared" si="4"/>
        <v>8</v>
      </c>
      <c r="Q12" s="26">
        <f t="shared" si="5"/>
        <v>8</v>
      </c>
      <c r="T12" s="62"/>
      <c r="U12" s="65"/>
    </row>
    <row r="13" spans="1:21" x14ac:dyDescent="0.2">
      <c r="A13" s="38" t="s">
        <v>73</v>
      </c>
      <c r="B13" s="91" t="s">
        <v>32</v>
      </c>
      <c r="C13" s="69">
        <f>IF(ISNA(VLOOKUP($A13,'5M''s'!$D$2:$D$35,1,FALSE)),0,VLOOKUP($A13,'5M''s'!$D$2:$E$35,2,FALSE))</f>
        <v>0</v>
      </c>
      <c r="D13" s="101">
        <f>IF(ISNA(VLOOKUP($A13,'Mile handicap'!$C$2:$C$55,1,FALSE)),0,VLOOKUP($A13,'Mile handicap'!$C$2:$J$55,8,FALSE))</f>
        <v>4.26</v>
      </c>
      <c r="E13" s="70">
        <f>IF(ISNA(VLOOKUP($A13,'3000m handicap'!$C$2:$C$43,1,FALSE)),0,VLOOKUP($A13,'3000m handicap'!$C$2:$I$43,7,FALSE))</f>
        <v>42.86</v>
      </c>
      <c r="F13" s="70">
        <f>IF(ISNA(VLOOKUP($A13,'5000m handicap'!$C$2:$C$43,1,FALSE)),0,VLOOKUP($A13,'5000m handicap'!$C$2:$I$43,7,FALSE))</f>
        <v>88.89</v>
      </c>
      <c r="G13" s="70">
        <f>IF(ISNA(VLOOKUP($A13,'Peter Moor 2000m'!$C$2:$C$49,1,FALSE)),0,VLOOKUP($A13,'Peter Moor 2000m'!$C$2:$I$49,7,FALSE))</f>
        <v>23.81</v>
      </c>
      <c r="H13" s="70">
        <f>IF(ISNA(VLOOKUP($A13,'2 Bridges Relay'!$E$2:$E$35,1,FALSE)),0,VLOOKUP($A13,'2 Bridges Relay'!$E$2:$G$35,3,FALSE))</f>
        <v>71.430000000000007</v>
      </c>
      <c r="I13" s="70">
        <f>IF(ISNA(VLOOKUP($A13,'10 km'!$B$2:$B$39,1,FALSE)),0,VLOOKUP($A13,'10 km'!$B$2:$D$39,3,FALSE))</f>
        <v>44.74</v>
      </c>
      <c r="J13" s="70">
        <f>IF(ISNA(VLOOKUP($A13,'KL handicap'!$C$2:$C$28,1,FALSE)),0,VLOOKUP($A13,'KL handicap'!$C$2:$I$28,7,FALSE))</f>
        <v>90.48</v>
      </c>
      <c r="K13" s="70">
        <f>IF(ISNA(VLOOKUP($A13,'Max Howard Tan handicap'!$C$2:$C$24,1,FALSE)),0,VLOOKUP($A13,'Max Howard Tan handicap'!$C$2:$I$24,7,FALSE))</f>
        <v>63.16</v>
      </c>
      <c r="L13" s="71">
        <f t="shared" si="0"/>
        <v>429.63</v>
      </c>
      <c r="M13" s="80">
        <f t="shared" si="1"/>
        <v>8</v>
      </c>
      <c r="N13" s="72">
        <f t="shared" si="2"/>
        <v>4.26</v>
      </c>
      <c r="O13" s="72">
        <f t="shared" si="3"/>
        <v>425.37</v>
      </c>
      <c r="P13" s="25">
        <f t="shared" si="4"/>
        <v>9</v>
      </c>
      <c r="Q13" s="26">
        <f t="shared" si="5"/>
        <v>9</v>
      </c>
      <c r="T13" s="62"/>
      <c r="U13" s="65"/>
    </row>
    <row r="14" spans="1:21" x14ac:dyDescent="0.2">
      <c r="A14" s="38" t="s">
        <v>60</v>
      </c>
      <c r="B14" s="91" t="s">
        <v>33</v>
      </c>
      <c r="C14" s="69">
        <f>IF(ISNA(VLOOKUP($A14,'5M''s'!$D$2:$D$35,1,FALSE)),0,VLOOKUP($A14,'5M''s'!$D$2:$E$35,2,FALSE))</f>
        <v>0</v>
      </c>
      <c r="D14" s="101">
        <f>IF(ISNA(VLOOKUP($A14,'Mile handicap'!$C$2:$C$55,1,FALSE)),0,VLOOKUP($A14,'Mile handicap'!$C$2:$J$55,8,FALSE))</f>
        <v>65.959999999999994</v>
      </c>
      <c r="E14" s="70">
        <f>IF(ISNA(VLOOKUP($A14,'3000m handicap'!$C$2:$C$43,1,FALSE)),0,VLOOKUP($A14,'3000m handicap'!$C$2:$I$43,7,FALSE))</f>
        <v>0</v>
      </c>
      <c r="F14" s="70">
        <f>IF(ISNA(VLOOKUP($A14,'5000m handicap'!$C$2:$C$43,1,FALSE)),0,VLOOKUP($A14,'5000m handicap'!$C$2:$I$43,7,FALSE))</f>
        <v>27.78</v>
      </c>
      <c r="G14" s="70">
        <f>IF(ISNA(VLOOKUP($A14,'Peter Moor 2000m'!$C$2:$C$49,1,FALSE)),0,VLOOKUP($A14,'Peter Moor 2000m'!$C$2:$I$49,7,FALSE))</f>
        <v>95.24</v>
      </c>
      <c r="H14" s="70">
        <f>IF(ISNA(VLOOKUP($A14,'2 Bridges Relay'!$E$2:$E$35,1,FALSE)),0,VLOOKUP($A14,'2 Bridges Relay'!$E$2:$G$35,3,FALSE))</f>
        <v>57.14</v>
      </c>
      <c r="I14" s="70">
        <f>IF(ISNA(VLOOKUP($A14,'10 km'!$B$2:$B$39,1,FALSE)),0,VLOOKUP($A14,'10 km'!$B$2:$D$39,3,FALSE))</f>
        <v>0</v>
      </c>
      <c r="J14" s="70">
        <f>IF(ISNA(VLOOKUP($A14,'KL handicap'!$C$2:$C$28,1,FALSE)),0,VLOOKUP($A14,'KL handicap'!$C$2:$I$28,7,FALSE))</f>
        <v>71.430000000000007</v>
      </c>
      <c r="K14" s="70">
        <f>IF(ISNA(VLOOKUP($A14,'Max Howard Tan handicap'!$C$2:$C$24,1,FALSE)),0,VLOOKUP($A14,'Max Howard Tan handicap'!$C$2:$I$24,7,FALSE))</f>
        <v>94.74</v>
      </c>
      <c r="L14" s="71">
        <f t="shared" si="0"/>
        <v>412.29</v>
      </c>
      <c r="M14" s="80">
        <f t="shared" si="1"/>
        <v>6</v>
      </c>
      <c r="N14" s="72">
        <f t="shared" si="2"/>
        <v>0</v>
      </c>
      <c r="O14" s="72">
        <f t="shared" si="3"/>
        <v>412.29</v>
      </c>
      <c r="P14" s="25">
        <f t="shared" si="4"/>
        <v>10</v>
      </c>
      <c r="Q14" s="26">
        <f t="shared" si="5"/>
        <v>10</v>
      </c>
      <c r="T14" s="62"/>
      <c r="U14" s="65"/>
    </row>
    <row r="15" spans="1:21" x14ac:dyDescent="0.2">
      <c r="A15" s="38" t="s">
        <v>105</v>
      </c>
      <c r="B15" s="91" t="s">
        <v>33</v>
      </c>
      <c r="C15" s="69">
        <f>IF(ISNA(VLOOKUP($A15,'5M''s'!$D$2:$D$35,1,FALSE)),0,VLOOKUP($A15,'5M''s'!$D$2:$E$35,2,FALSE))</f>
        <v>71.430000000000007</v>
      </c>
      <c r="D15" s="101">
        <f>IF(ISNA(VLOOKUP($A15,'Mile handicap'!$C$2:$C$55,1,FALSE)),0,VLOOKUP($A15,'Mile handicap'!$C$2:$J$55,8,FALSE))</f>
        <v>78.72</v>
      </c>
      <c r="E15" s="70">
        <f>IF(ISNA(VLOOKUP($A15,'3000m handicap'!$C$2:$C$43,1,FALSE)),0,VLOOKUP($A15,'3000m handicap'!$C$2:$I$43,7,FALSE))</f>
        <v>40</v>
      </c>
      <c r="F15" s="119">
        <f>IF(ISNA(VLOOKUP($A15,'5000m handicap'!$C$2:$C$43,1,FALSE)),0,VLOOKUP($A15,'5000m handicap'!$C$2:$I$43,7,FALSE))</f>
        <v>61.11</v>
      </c>
      <c r="G15" s="70">
        <f>IF(ISNA(VLOOKUP($A15,'Peter Moor 2000m'!$C$2:$C$49,1,FALSE)),0,VLOOKUP($A15,'Peter Moor 2000m'!$C$2:$I$49,7,FALSE))</f>
        <v>54.76</v>
      </c>
      <c r="H15" s="70">
        <f>IF(ISNA(VLOOKUP($A15,'2 Bridges Relay'!$E$2:$E$35,1,FALSE)),0,VLOOKUP($A15,'2 Bridges Relay'!$E$2:$G$35,3,FALSE))</f>
        <v>85.71</v>
      </c>
      <c r="I15" s="70">
        <f>IF(ISNA(VLOOKUP($A15,'10 km'!$B$2:$B$39,1,FALSE)),0,VLOOKUP($A15,'10 km'!$B$2:$D$39,3,FALSE))</f>
        <v>0</v>
      </c>
      <c r="J15" s="70">
        <f>IF(ISNA(VLOOKUP($A15,'KL handicap'!$C$2:$C$28,1,FALSE)),0,VLOOKUP($A15,'KL handicap'!$C$2:$I$28,7,FALSE))</f>
        <v>0</v>
      </c>
      <c r="K15" s="70">
        <f>IF(ISNA(VLOOKUP($A15,'Max Howard Tan handicap'!$C$2:$C$24,1,FALSE)),0,VLOOKUP($A15,'Max Howard Tan handicap'!$C$2:$I$24,7,FALSE))</f>
        <v>10.53</v>
      </c>
      <c r="L15" s="71">
        <f t="shared" si="0"/>
        <v>402.25999999999993</v>
      </c>
      <c r="M15" s="80">
        <f t="shared" si="1"/>
        <v>7</v>
      </c>
      <c r="N15" s="72">
        <f t="shared" si="2"/>
        <v>0</v>
      </c>
      <c r="O15" s="72">
        <f t="shared" si="3"/>
        <v>402.25999999999993</v>
      </c>
      <c r="P15" s="25">
        <f t="shared" si="4"/>
        <v>11</v>
      </c>
      <c r="Q15" s="26">
        <f t="shared" si="5"/>
        <v>11</v>
      </c>
      <c r="T15" s="62"/>
      <c r="U15" s="65"/>
    </row>
    <row r="16" spans="1:21" x14ac:dyDescent="0.2">
      <c r="A16" s="38" t="s">
        <v>63</v>
      </c>
      <c r="B16" s="91" t="s">
        <v>32</v>
      </c>
      <c r="C16" s="69">
        <f>IF(ISNA(VLOOKUP($A16,'5M''s'!$D$2:$D$35,1,FALSE)),0,VLOOKUP($A16,'5M''s'!$D$2:$E$35,2,FALSE))</f>
        <v>0</v>
      </c>
      <c r="D16" s="101">
        <f>IF(ISNA(VLOOKUP($A16,'Mile handicap'!$C$2:$C$55,1,FALSE)),0,VLOOKUP($A16,'Mile handicap'!$C$2:$J$55,8,FALSE))</f>
        <v>95.74</v>
      </c>
      <c r="E16" s="119">
        <f>IF(ISNA(VLOOKUP($A16,'3000m handicap'!$C$2:$C$43,1,FALSE)),0,VLOOKUP($A16,'3000m handicap'!$C$2:$I$43,7,FALSE))</f>
        <v>62.86</v>
      </c>
      <c r="F16" s="70">
        <f>IF(ISNA(VLOOKUP($A16,'5000m handicap'!$C$2:$C$43,1,FALSE)),0,VLOOKUP($A16,'5000m handicap'!$C$2:$I$43,7,FALSE))</f>
        <v>30.56</v>
      </c>
      <c r="G16" s="70">
        <f>IF(ISNA(VLOOKUP($A16,'Peter Moor 2000m'!$C$2:$C$49,1,FALSE)),0,VLOOKUP($A16,'Peter Moor 2000m'!$C$2:$I$49,7,FALSE))</f>
        <v>54.76</v>
      </c>
      <c r="H16" s="70">
        <f>IF(ISNA(VLOOKUP($A16,'2 Bridges Relay'!$E$2:$E$35,1,FALSE)),0,VLOOKUP($A16,'2 Bridges Relay'!$E$2:$G$35,3,FALSE))</f>
        <v>64.290000000000006</v>
      </c>
      <c r="I16" s="70">
        <f>IF(ISNA(VLOOKUP($A16,'10 km'!$B$2:$B$39,1,FALSE)),0,VLOOKUP($A16,'10 km'!$B$2:$D$39,3,FALSE))</f>
        <v>73.680000000000007</v>
      </c>
      <c r="J16" s="70">
        <f>IF(ISNA(VLOOKUP($A16,'KL handicap'!$C$2:$C$28,1,FALSE)),0,VLOOKUP($A16,'KL handicap'!$C$2:$I$28,7,FALSE))</f>
        <v>0</v>
      </c>
      <c r="K16" s="70">
        <f>IF(ISNA(VLOOKUP($A16,'Max Howard Tan handicap'!$C$2:$C$24,1,FALSE)),0,VLOOKUP($A16,'Max Howard Tan handicap'!$C$2:$I$24,7,FALSE))</f>
        <v>0</v>
      </c>
      <c r="L16" s="71">
        <f t="shared" si="0"/>
        <v>381.89</v>
      </c>
      <c r="M16" s="80">
        <f t="shared" si="1"/>
        <v>6</v>
      </c>
      <c r="N16" s="72">
        <f t="shared" si="2"/>
        <v>0</v>
      </c>
      <c r="O16" s="72">
        <f t="shared" si="3"/>
        <v>381.89</v>
      </c>
      <c r="P16" s="25">
        <f t="shared" si="4"/>
        <v>12</v>
      </c>
      <c r="Q16" s="26">
        <f t="shared" si="5"/>
        <v>12</v>
      </c>
      <c r="T16" s="62"/>
      <c r="U16" s="65"/>
    </row>
    <row r="17" spans="1:21" x14ac:dyDescent="0.2">
      <c r="A17" s="38" t="s">
        <v>152</v>
      </c>
      <c r="B17" s="91" t="s">
        <v>32</v>
      </c>
      <c r="C17" s="69">
        <f>IF(ISNA(VLOOKUP($A17,'5M''s'!$D$2:$D$35,1,FALSE)),0,VLOOKUP($A17,'5M''s'!$D$2:$E$35,2,FALSE))</f>
        <v>0</v>
      </c>
      <c r="D17" s="101">
        <f>IF(ISNA(VLOOKUP($A17,'Mile handicap'!$C$2:$C$55,1,FALSE)),0,VLOOKUP($A17,'Mile handicap'!$C$2:$J$55,8,FALSE))</f>
        <v>17.02</v>
      </c>
      <c r="E17" s="70">
        <f>IF(ISNA(VLOOKUP($A17,'3000m handicap'!$C$2:$C$43,1,FALSE)),0,VLOOKUP($A17,'3000m handicap'!$C$2:$I$43,7,FALSE))</f>
        <v>97.14</v>
      </c>
      <c r="F17" s="70">
        <f>IF(ISNA(VLOOKUP($A17,'5000m handicap'!$C$2:$C$43,1,FALSE)),0,VLOOKUP($A17,'5000m handicap'!$C$2:$I$43,7,FALSE))</f>
        <v>91.67</v>
      </c>
      <c r="G17" s="70">
        <f>IF(ISNA(VLOOKUP($A17,'Peter Moor 2000m'!$C$2:$C$49,1,FALSE)),0,VLOOKUP($A17,'Peter Moor 2000m'!$C$2:$I$49,7,FALSE))</f>
        <v>16.670000000000002</v>
      </c>
      <c r="H17" s="70">
        <f>IF(ISNA(VLOOKUP($A17,'2 Bridges Relay'!$E$2:$E$35,1,FALSE)),0,VLOOKUP($A17,'2 Bridges Relay'!$E$2:$G$35,3,FALSE))</f>
        <v>92.86</v>
      </c>
      <c r="I17" s="70">
        <f>IF(ISNA(VLOOKUP($A17,'10 km'!$B$2:$B$39,1,FALSE)),0,VLOOKUP($A17,'10 km'!$B$2:$D$39,3,FALSE))</f>
        <v>0</v>
      </c>
      <c r="J17" s="119">
        <f>IF(ISNA(VLOOKUP($A17,'KL handicap'!$C$2:$C$28,1,FALSE)),0,VLOOKUP($A17,'KL handicap'!$C$2:$I$28,7,FALSE))</f>
        <v>61.9</v>
      </c>
      <c r="K17" s="70">
        <f>IF(ISNA(VLOOKUP($A17,'Max Howard Tan handicap'!$C$2:$C$24,1,FALSE)),0,VLOOKUP($A17,'Max Howard Tan handicap'!$C$2:$I$24,7,FALSE))</f>
        <v>0</v>
      </c>
      <c r="L17" s="71">
        <f t="shared" si="0"/>
        <v>377.26</v>
      </c>
      <c r="M17" s="80">
        <f t="shared" si="1"/>
        <v>6</v>
      </c>
      <c r="N17" s="72">
        <f t="shared" si="2"/>
        <v>0</v>
      </c>
      <c r="O17" s="72">
        <f t="shared" si="3"/>
        <v>377.26</v>
      </c>
      <c r="P17" s="25">
        <f t="shared" si="4"/>
        <v>13</v>
      </c>
      <c r="Q17" s="26">
        <f t="shared" si="5"/>
        <v>13</v>
      </c>
      <c r="T17" s="62"/>
      <c r="U17" s="65"/>
    </row>
    <row r="18" spans="1:21" x14ac:dyDescent="0.2">
      <c r="A18" s="38" t="s">
        <v>115</v>
      </c>
      <c r="B18" s="91" t="s">
        <v>33</v>
      </c>
      <c r="C18" s="69">
        <f>IF(ISNA(VLOOKUP($A18,'5M''s'!$D$2:$D$35,1,FALSE)),0,VLOOKUP($A18,'5M''s'!$D$2:$E$35,2,FALSE))</f>
        <v>64.290000000000006</v>
      </c>
      <c r="D18" s="101">
        <f>IF(ISNA(VLOOKUP($A18,'Mile handicap'!$C$2:$C$55,1,FALSE)),0,VLOOKUP($A18,'Mile handicap'!$C$2:$J$55,8,FALSE))</f>
        <v>0</v>
      </c>
      <c r="E18" s="70">
        <f>IF(ISNA(VLOOKUP($A18,'3000m handicap'!$C$2:$C$43,1,FALSE)),0,VLOOKUP($A18,'3000m handicap'!$C$2:$I$43,7,FALSE))</f>
        <v>20</v>
      </c>
      <c r="F18" s="119">
        <f>IF(ISNA(VLOOKUP($A18,'5000m handicap'!$C$2:$C$43,1,FALSE)),0,VLOOKUP($A18,'5000m handicap'!$C$2:$I$43,7,FALSE))</f>
        <v>61.11</v>
      </c>
      <c r="G18" s="70">
        <f>IF(ISNA(VLOOKUP($A18,'Peter Moor 2000m'!$C$2:$C$49,1,FALSE)),0,VLOOKUP($A18,'Peter Moor 2000m'!$C$2:$I$49,7,FALSE))</f>
        <v>0</v>
      </c>
      <c r="H18" s="70">
        <f>IF(ISNA(VLOOKUP($A18,'2 Bridges Relay'!$E$2:$E$35,1,FALSE)),0,VLOOKUP($A18,'2 Bridges Relay'!$E$2:$G$35,3,FALSE))</f>
        <v>85.71</v>
      </c>
      <c r="I18" s="70">
        <f>IF(ISNA(VLOOKUP($A18,'10 km'!$B$2:$B$39,1,FALSE)),0,VLOOKUP($A18,'10 km'!$B$2:$D$39,3,FALSE))</f>
        <v>28.95</v>
      </c>
      <c r="J18" s="118">
        <f>IF(ISNA(VLOOKUP($A18,'KL handicap'!$C$2:$C$28,1,FALSE)),0,VLOOKUP($A18,'KL handicap'!$C$2:$I$28,7,FALSE))</f>
        <v>100</v>
      </c>
      <c r="K18" s="70">
        <f>IF(ISNA(VLOOKUP($A18,'Max Howard Tan handicap'!$C$2:$C$24,1,FALSE)),0,VLOOKUP($A18,'Max Howard Tan handicap'!$C$2:$I$24,7,FALSE))</f>
        <v>0</v>
      </c>
      <c r="L18" s="71">
        <f t="shared" si="0"/>
        <v>360.06</v>
      </c>
      <c r="M18" s="80">
        <f t="shared" si="1"/>
        <v>6</v>
      </c>
      <c r="N18" s="72">
        <f t="shared" si="2"/>
        <v>0</v>
      </c>
      <c r="O18" s="72">
        <f t="shared" si="3"/>
        <v>360.06</v>
      </c>
      <c r="P18" s="25">
        <f t="shared" si="4"/>
        <v>14</v>
      </c>
      <c r="Q18" s="26">
        <f t="shared" si="5"/>
        <v>14</v>
      </c>
      <c r="T18" s="62"/>
      <c r="U18" s="46"/>
    </row>
    <row r="19" spans="1:21" x14ac:dyDescent="0.2">
      <c r="A19" s="38" t="s">
        <v>90</v>
      </c>
      <c r="B19" s="91" t="s">
        <v>33</v>
      </c>
      <c r="C19" s="69">
        <f>IF(ISNA(VLOOKUP($A19,'5M''s'!$D$2:$D$35,1,FALSE)),0,VLOOKUP($A19,'5M''s'!$D$2:$E$35,2,FALSE))</f>
        <v>0</v>
      </c>
      <c r="D19" s="101">
        <f>IF(ISNA(VLOOKUP($A19,'Mile handicap'!$C$2:$C$55,1,FALSE)),0,VLOOKUP($A19,'Mile handicap'!$C$2:$J$55,8,FALSE))</f>
        <v>59.57</v>
      </c>
      <c r="E19" s="70">
        <f>IF(ISNA(VLOOKUP($A19,'3000m handicap'!$C$2:$C$43,1,FALSE)),0,VLOOKUP($A19,'3000m handicap'!$C$2:$I$43,7,FALSE))</f>
        <v>37.14</v>
      </c>
      <c r="F19" s="70">
        <f>IF(ISNA(VLOOKUP($A19,'5000m handicap'!$C$2:$C$43,1,FALSE)),0,VLOOKUP($A19,'5000m handicap'!$C$2:$I$43,7,FALSE))</f>
        <v>66.67</v>
      </c>
      <c r="G19" s="70">
        <f>IF(ISNA(VLOOKUP($A19,'Peter Moor 2000m'!$C$2:$C$49,1,FALSE)),0,VLOOKUP($A19,'Peter Moor 2000m'!$C$2:$I$49,7,FALSE))</f>
        <v>92.86</v>
      </c>
      <c r="H19" s="101">
        <f>IF(ISNA(VLOOKUP($A19,'2 Bridges Relay'!$E$2:$E$35,1,FALSE)),0,VLOOKUP($A19,'2 Bridges Relay'!$E$2:$G$35,3,FALSE))</f>
        <v>0</v>
      </c>
      <c r="I19" s="70">
        <f>IF(ISNA(VLOOKUP($A19,'10 km'!$B$2:$B$39,1,FALSE)),0,VLOOKUP($A19,'10 km'!$B$2:$D$39,3,FALSE))</f>
        <v>60.53</v>
      </c>
      <c r="J19" s="70">
        <f>IF(ISNA(VLOOKUP($A19,'KL handicap'!$C$2:$C$28,1,FALSE)),0,VLOOKUP($A19,'KL handicap'!$C$2:$I$28,7,FALSE))</f>
        <v>42.86</v>
      </c>
      <c r="K19" s="70">
        <f>IF(ISNA(VLOOKUP($A19,'Max Howard Tan handicap'!$C$2:$C$24,1,FALSE)),0,VLOOKUP($A19,'Max Howard Tan handicap'!$C$2:$I$24,7,FALSE))</f>
        <v>0</v>
      </c>
      <c r="L19" s="71">
        <f t="shared" si="0"/>
        <v>359.63</v>
      </c>
      <c r="M19" s="80">
        <f t="shared" si="1"/>
        <v>6</v>
      </c>
      <c r="N19" s="72">
        <f t="shared" si="2"/>
        <v>0</v>
      </c>
      <c r="O19" s="72">
        <f t="shared" si="3"/>
        <v>359.63</v>
      </c>
      <c r="P19" s="25">
        <f t="shared" si="4"/>
        <v>15</v>
      </c>
      <c r="Q19" s="26">
        <f t="shared" si="5"/>
        <v>15</v>
      </c>
      <c r="T19" s="62"/>
      <c r="U19" s="46"/>
    </row>
    <row r="20" spans="1:21" x14ac:dyDescent="0.2">
      <c r="A20" s="38" t="s">
        <v>64</v>
      </c>
      <c r="B20" s="91" t="s">
        <v>32</v>
      </c>
      <c r="C20" s="69">
        <f>IF(ISNA(VLOOKUP($A20,'5M''s'!$D$2:$D$35,1,FALSE)),0,VLOOKUP($A20,'5M''s'!$D$2:$E$35,2,FALSE))</f>
        <v>71.430000000000007</v>
      </c>
      <c r="D20" s="101">
        <f>IF(ISNA(VLOOKUP($A20,'Mile handicap'!$C$2:$C$55,1,FALSE)),0,VLOOKUP($A20,'Mile handicap'!$C$2:$J$55,8,FALSE))</f>
        <v>74.47</v>
      </c>
      <c r="E20" s="70">
        <f>IF(ISNA(VLOOKUP($A20,'3000m handicap'!$C$2:$C$43,1,FALSE)),0,VLOOKUP($A20,'3000m handicap'!$C$2:$I$43,7,FALSE))</f>
        <v>48.57</v>
      </c>
      <c r="F20" s="70">
        <f>IF(ISNA(VLOOKUP($A20,'5000m handicap'!$C$2:$C$43,1,FALSE)),0,VLOOKUP($A20,'5000m handicap'!$C$2:$I$43,7,FALSE))</f>
        <v>0</v>
      </c>
      <c r="G20" s="70">
        <f>IF(ISNA(VLOOKUP($A20,'Peter Moor 2000m'!$C$2:$C$49,1,FALSE)),0,VLOOKUP($A20,'Peter Moor 2000m'!$C$2:$I$49,7,FALSE))</f>
        <v>45.24</v>
      </c>
      <c r="H20" s="70">
        <f>IF(ISNA(VLOOKUP($A20,'2 Bridges Relay'!$E$2:$E$35,1,FALSE)),0,VLOOKUP($A20,'2 Bridges Relay'!$E$2:$G$35,3,FALSE))</f>
        <v>57.14</v>
      </c>
      <c r="I20" s="70">
        <f>IF(ISNA(VLOOKUP($A20,'10 km'!$B$2:$B$39,1,FALSE)),0,VLOOKUP($A20,'10 km'!$B$2:$D$39,3,FALSE))</f>
        <v>0</v>
      </c>
      <c r="J20" s="70">
        <f>IF(ISNA(VLOOKUP($A20,'KL handicap'!$C$2:$C$28,1,FALSE)),0,VLOOKUP($A20,'KL handicap'!$C$2:$I$28,7,FALSE))</f>
        <v>0</v>
      </c>
      <c r="K20" s="70">
        <f>IF(ISNA(VLOOKUP($A20,'Max Howard Tan handicap'!$C$2:$C$24,1,FALSE)),0,VLOOKUP($A20,'Max Howard Tan handicap'!$C$2:$I$24,7,FALSE))</f>
        <v>57.89</v>
      </c>
      <c r="L20" s="71">
        <f t="shared" si="0"/>
        <v>354.74</v>
      </c>
      <c r="M20" s="80">
        <f t="shared" si="1"/>
        <v>6</v>
      </c>
      <c r="N20" s="72">
        <f t="shared" si="2"/>
        <v>0</v>
      </c>
      <c r="O20" s="72">
        <f t="shared" si="3"/>
        <v>354.74</v>
      </c>
      <c r="P20" s="25">
        <f t="shared" si="4"/>
        <v>16</v>
      </c>
      <c r="Q20" s="26">
        <f t="shared" si="5"/>
        <v>16</v>
      </c>
      <c r="T20" s="62"/>
      <c r="U20" s="46"/>
    </row>
    <row r="21" spans="1:21" x14ac:dyDescent="0.2">
      <c r="A21" s="38" t="s">
        <v>116</v>
      </c>
      <c r="B21" s="91" t="s">
        <v>33</v>
      </c>
      <c r="C21" s="69">
        <f>IF(ISNA(VLOOKUP($A21,'5M''s'!$D$2:$D$35,1,FALSE)),0,VLOOKUP($A21,'5M''s'!$D$2:$E$35,2,FALSE))</f>
        <v>0</v>
      </c>
      <c r="D21" s="101">
        <f>IF(ISNA(VLOOKUP($A21,'Mile handicap'!$C$2:$C$55,1,FALSE)),0,VLOOKUP($A21,'Mile handicap'!$C$2:$J$55,8,FALSE))</f>
        <v>63.83</v>
      </c>
      <c r="E21" s="70">
        <f>IF(ISNA(VLOOKUP($A21,'3000m handicap'!$C$2:$C$43,1,FALSE)),0,VLOOKUP($A21,'3000m handicap'!$C$2:$I$43,7,FALSE))</f>
        <v>5.71</v>
      </c>
      <c r="F21" s="70">
        <f>IF(ISNA(VLOOKUP($A21,'5000m handicap'!$C$2:$C$43,1,FALSE)),0,VLOOKUP($A21,'5000m handicap'!$C$2:$I$43,7,FALSE))</f>
        <v>47.22</v>
      </c>
      <c r="G21" s="118">
        <f>IF(ISNA(VLOOKUP($A21,'Peter Moor 2000m'!$C$2:$C$49,1,FALSE)),0,VLOOKUP($A21,'Peter Moor 2000m'!$C$2:$I$49,7,FALSE))</f>
        <v>100</v>
      </c>
      <c r="H21" s="70">
        <f>IF(ISNA(VLOOKUP($A21,'2 Bridges Relay'!$E$2:$E$35,1,FALSE)),0,VLOOKUP($A21,'2 Bridges Relay'!$E$2:$G$35,3,FALSE))</f>
        <v>57.14</v>
      </c>
      <c r="I21" s="70">
        <f>IF(ISNA(VLOOKUP($A21,'10 km'!$B$2:$B$39,1,FALSE)),0,VLOOKUP($A21,'10 km'!$B$2:$D$39,3,FALSE))</f>
        <v>78.95</v>
      </c>
      <c r="J21" s="70">
        <f>IF(ISNA(VLOOKUP($A21,'KL handicap'!$C$2:$C$28,1,FALSE)),0,VLOOKUP($A21,'KL handicap'!$C$2:$I$28,7,FALSE))</f>
        <v>0</v>
      </c>
      <c r="K21" s="70">
        <f>IF(ISNA(VLOOKUP($A21,'Max Howard Tan handicap'!$C$2:$C$24,1,FALSE)),0,VLOOKUP($A21,'Max Howard Tan handicap'!$C$2:$I$24,7,FALSE))</f>
        <v>0</v>
      </c>
      <c r="L21" s="71">
        <f t="shared" si="0"/>
        <v>352.84999999999997</v>
      </c>
      <c r="M21" s="80">
        <f t="shared" si="1"/>
        <v>6</v>
      </c>
      <c r="N21" s="72">
        <f t="shared" si="2"/>
        <v>0</v>
      </c>
      <c r="O21" s="72">
        <f t="shared" si="3"/>
        <v>352.84999999999997</v>
      </c>
      <c r="P21" s="25">
        <f t="shared" si="4"/>
        <v>17</v>
      </c>
      <c r="Q21" s="26">
        <f t="shared" si="5"/>
        <v>17</v>
      </c>
      <c r="T21" s="62"/>
      <c r="U21" s="46"/>
    </row>
    <row r="22" spans="1:21" x14ac:dyDescent="0.2">
      <c r="A22" s="38" t="s">
        <v>97</v>
      </c>
      <c r="B22" s="91" t="s">
        <v>32</v>
      </c>
      <c r="C22" s="69">
        <f>IF(ISNA(VLOOKUP($A22,'5M''s'!$D$2:$D$35,1,FALSE)),0,VLOOKUP($A22,'5M''s'!$D$2:$E$35,2,FALSE))</f>
        <v>0</v>
      </c>
      <c r="D22" s="101">
        <f>IF(ISNA(VLOOKUP($A22,'Mile handicap'!$C$2:$C$55,1,FALSE)),0,VLOOKUP($A22,'Mile handicap'!$C$2:$J$55,8,FALSE))</f>
        <v>82.98</v>
      </c>
      <c r="E22" s="70">
        <f>IF(ISNA(VLOOKUP($A22,'3000m handicap'!$C$2:$C$43,1,FALSE)),0,VLOOKUP($A22,'3000m handicap'!$C$2:$I$43,7,FALSE))</f>
        <v>14.29</v>
      </c>
      <c r="F22" s="118">
        <f>IF(ISNA(VLOOKUP($A22,'5000m handicap'!$C$2:$C$43,1,FALSE)),0,VLOOKUP($A22,'5000m handicap'!$C$2:$I$43,7,FALSE))</f>
        <v>100</v>
      </c>
      <c r="G22" s="70">
        <f>IF(ISNA(VLOOKUP($A22,'Peter Moor 2000m'!$C$2:$C$49,1,FALSE)),0,VLOOKUP($A22,'Peter Moor 2000m'!$C$2:$I$49,7,FALSE))</f>
        <v>16.670000000000002</v>
      </c>
      <c r="H22" s="70">
        <f>IF(ISNA(VLOOKUP($A22,'2 Bridges Relay'!$E$2:$E$35,1,FALSE)),0,VLOOKUP($A22,'2 Bridges Relay'!$E$2:$G$35,3,FALSE))</f>
        <v>0</v>
      </c>
      <c r="I22" s="70">
        <f>IF(ISNA(VLOOKUP($A22,'10 km'!$B$2:$B$39,1,FALSE)),0,VLOOKUP($A22,'10 km'!$B$2:$D$39,3,FALSE))</f>
        <v>55.26</v>
      </c>
      <c r="J22" s="70">
        <f>IF(ISNA(VLOOKUP($A22,'KL handicap'!$C$2:$C$28,1,FALSE)),0,VLOOKUP($A22,'KL handicap'!$C$2:$I$28,7,FALSE))</f>
        <v>33.33</v>
      </c>
      <c r="K22" s="70">
        <f>IF(ISNA(VLOOKUP($A22,'Max Howard Tan handicap'!$C$2:$C$24,1,FALSE)),0,VLOOKUP($A22,'Max Howard Tan handicap'!$C$2:$I$24,7,FALSE))</f>
        <v>47.37</v>
      </c>
      <c r="L22" s="71">
        <f t="shared" si="0"/>
        <v>349.9</v>
      </c>
      <c r="M22" s="80">
        <f t="shared" si="1"/>
        <v>7</v>
      </c>
      <c r="N22" s="72">
        <f t="shared" si="2"/>
        <v>0</v>
      </c>
      <c r="O22" s="72">
        <f t="shared" si="3"/>
        <v>349.9</v>
      </c>
      <c r="P22" s="25">
        <f t="shared" si="4"/>
        <v>18</v>
      </c>
      <c r="Q22" s="26">
        <f t="shared" si="5"/>
        <v>18</v>
      </c>
      <c r="T22" s="62"/>
      <c r="U22" s="46"/>
    </row>
    <row r="23" spans="1:21" x14ac:dyDescent="0.2">
      <c r="A23" s="38" t="s">
        <v>130</v>
      </c>
      <c r="B23" s="91" t="s">
        <v>32</v>
      </c>
      <c r="C23" s="105">
        <f>IF(ISNA(VLOOKUP($A23,'5M''s'!$D$2:$D$35,1,FALSE)),0,VLOOKUP($A23,'5M''s'!$D$2:$E$35,2,FALSE))</f>
        <v>100</v>
      </c>
      <c r="D23" s="101">
        <f>IF(ISNA(VLOOKUP($A23,'Mile handicap'!$C$2:$C$55,1,FALSE)),0,VLOOKUP($A23,'Mile handicap'!$C$2:$J$55,8,FALSE))</f>
        <v>53.19</v>
      </c>
      <c r="E23" s="119">
        <f>IF(ISNA(VLOOKUP($A23,'3000m handicap'!$C$2:$C$43,1,FALSE)),0,VLOOKUP($A23,'3000m handicap'!$C$2:$I$43,7,FALSE))</f>
        <v>62.86</v>
      </c>
      <c r="F23" s="70">
        <f>IF(ISNA(VLOOKUP($A23,'5000m handicap'!$C$2:$C$43,1,FALSE)),0,VLOOKUP($A23,'5000m handicap'!$C$2:$I$43,7,FALSE))</f>
        <v>5.56</v>
      </c>
      <c r="G23" s="70">
        <f>IF(ISNA(VLOOKUP($A23,'Peter Moor 2000m'!$C$2:$C$49,1,FALSE)),0,VLOOKUP($A23,'Peter Moor 2000m'!$C$2:$I$49,7,FALSE))</f>
        <v>38.1</v>
      </c>
      <c r="H23" s="70">
        <f>IF(ISNA(VLOOKUP($A23,'2 Bridges Relay'!$E$2:$E$35,1,FALSE)),0,VLOOKUP($A23,'2 Bridges Relay'!$E$2:$G$35,3,FALSE))</f>
        <v>64.290000000000006</v>
      </c>
      <c r="I23" s="70">
        <f>IF(ISNA(VLOOKUP($A23,'10 km'!$B$2:$B$39,1,FALSE)),0,VLOOKUP($A23,'10 km'!$B$2:$D$39,3,FALSE))</f>
        <v>0</v>
      </c>
      <c r="J23" s="70">
        <f>IF(ISNA(VLOOKUP($A23,'KL handicap'!$C$2:$C$28,1,FALSE)),0,VLOOKUP($A23,'KL handicap'!$C$2:$I$28,7,FALSE))</f>
        <v>23.81</v>
      </c>
      <c r="K23" s="70">
        <f>IF(ISNA(VLOOKUP($A23,'Max Howard Tan handicap'!$C$2:$C$24,1,FALSE)),0,VLOOKUP($A23,'Max Howard Tan handicap'!$C$2:$I$24,7,FALSE))</f>
        <v>0</v>
      </c>
      <c r="L23" s="71">
        <f t="shared" si="0"/>
        <v>347.81000000000006</v>
      </c>
      <c r="M23" s="80">
        <f t="shared" si="1"/>
        <v>7</v>
      </c>
      <c r="N23" s="72">
        <f t="shared" si="2"/>
        <v>0</v>
      </c>
      <c r="O23" s="72">
        <f t="shared" si="3"/>
        <v>347.81000000000006</v>
      </c>
      <c r="P23" s="25">
        <f t="shared" si="4"/>
        <v>19</v>
      </c>
      <c r="Q23" s="26">
        <f t="shared" si="5"/>
        <v>19</v>
      </c>
      <c r="T23" s="62"/>
      <c r="U23" s="46"/>
    </row>
    <row r="24" spans="1:21" x14ac:dyDescent="0.2">
      <c r="A24" s="38" t="s">
        <v>267</v>
      </c>
      <c r="B24" s="91" t="s">
        <v>33</v>
      </c>
      <c r="C24" s="69">
        <f>IF(ISNA(VLOOKUP($A24,'5M''s'!$D$2:$D$35,1,FALSE)),0,VLOOKUP($A24,'5M''s'!$D$2:$E$35,2,FALSE))</f>
        <v>0</v>
      </c>
      <c r="D24" s="101">
        <f>IF(ISNA(VLOOKUP($A24,'Mile handicap'!$C$2:$C$55,1,FALSE)),0,VLOOKUP($A24,'Mile handicap'!$C$2:$J$55,8,FALSE))</f>
        <v>97.87</v>
      </c>
      <c r="E24" s="70">
        <f>IF(ISNA(VLOOKUP($A24,'3000m handicap'!$C$2:$C$43,1,FALSE)),0,VLOOKUP($A24,'3000m handicap'!$C$2:$I$43,7,FALSE))</f>
        <v>54.29</v>
      </c>
      <c r="F24" s="70">
        <f>IF(ISNA(VLOOKUP($A24,'5000m handicap'!$C$2:$C$43,1,FALSE)),0,VLOOKUP($A24,'5000m handicap'!$C$2:$I$43,7,FALSE))</f>
        <v>22.22</v>
      </c>
      <c r="G24" s="70">
        <f>IF(ISNA(VLOOKUP($A24,'Peter Moor 2000m'!$C$2:$C$49,1,FALSE)),0,VLOOKUP($A24,'Peter Moor 2000m'!$C$2:$I$49,7,FALSE))</f>
        <v>76.19</v>
      </c>
      <c r="H24" s="70">
        <f>IF(ISNA(VLOOKUP($A24,'2 Bridges Relay'!$E$2:$E$35,1,FALSE)),0,VLOOKUP($A24,'2 Bridges Relay'!$E$2:$G$35,3,FALSE))</f>
        <v>71.430000000000007</v>
      </c>
      <c r="I24" s="70">
        <f>IF(ISNA(VLOOKUP($A24,'10 km'!$B$2:$B$39,1,FALSE)),0,VLOOKUP($A24,'10 km'!$B$2:$D$39,3,FALSE))</f>
        <v>0</v>
      </c>
      <c r="J24" s="70">
        <f>IF(ISNA(VLOOKUP($A24,'KL handicap'!$C$2:$C$28,1,FALSE)),0,VLOOKUP($A24,'KL handicap'!$C$2:$I$28,7,FALSE))</f>
        <v>0</v>
      </c>
      <c r="K24" s="70">
        <f>IF(ISNA(VLOOKUP($A24,'Max Howard Tan handicap'!$C$2:$C$24,1,FALSE)),0,VLOOKUP($A24,'Max Howard Tan handicap'!$C$2:$I$24,7,FALSE))</f>
        <v>21.05</v>
      </c>
      <c r="L24" s="71">
        <f t="shared" si="0"/>
        <v>343.05</v>
      </c>
      <c r="M24" s="80">
        <f t="shared" si="1"/>
        <v>6</v>
      </c>
      <c r="N24" s="72">
        <f t="shared" si="2"/>
        <v>0</v>
      </c>
      <c r="O24" s="72">
        <f t="shared" si="3"/>
        <v>343.05</v>
      </c>
      <c r="P24" s="25">
        <f t="shared" si="4"/>
        <v>20</v>
      </c>
      <c r="Q24" s="26">
        <f t="shared" si="5"/>
        <v>20</v>
      </c>
      <c r="T24" s="62"/>
      <c r="U24" s="46"/>
    </row>
    <row r="25" spans="1:21" x14ac:dyDescent="0.2">
      <c r="A25" s="38" t="s">
        <v>117</v>
      </c>
      <c r="B25" s="91" t="s">
        <v>32</v>
      </c>
      <c r="C25" s="69">
        <f>IF(ISNA(VLOOKUP($A25,'5M''s'!$D$2:$D$35,1,FALSE)),0,VLOOKUP($A25,'5M''s'!$D$2:$E$35,2,FALSE))</f>
        <v>57.14</v>
      </c>
      <c r="D25" s="101">
        <f>IF(ISNA(VLOOKUP($A25,'Mile handicap'!$C$2:$C$55,1,FALSE)),0,VLOOKUP($A25,'Mile handicap'!$C$2:$J$55,8,FALSE))</f>
        <v>61.7</v>
      </c>
      <c r="E25" s="70">
        <f>IF(ISNA(VLOOKUP($A25,'3000m handicap'!$C$2:$C$43,1,FALSE)),0,VLOOKUP($A25,'3000m handicap'!$C$2:$I$43,7,FALSE))</f>
        <v>0</v>
      </c>
      <c r="F25" s="70">
        <f>IF(ISNA(VLOOKUP($A25,'5000m handicap'!$C$2:$C$43,1,FALSE)),0,VLOOKUP($A25,'5000m handicap'!$C$2:$I$43,7,FALSE))</f>
        <v>0</v>
      </c>
      <c r="G25" s="70">
        <f>IF(ISNA(VLOOKUP($A25,'Peter Moor 2000m'!$C$2:$C$49,1,FALSE)),0,VLOOKUP($A25,'Peter Moor 2000m'!$C$2:$I$49,7,FALSE))</f>
        <v>80.95</v>
      </c>
      <c r="H25" s="70">
        <f>IF(ISNA(VLOOKUP($A25,'2 Bridges Relay'!$E$2:$E$35,1,FALSE)),0,VLOOKUP($A25,'2 Bridges Relay'!$E$2:$G$35,3,FALSE))</f>
        <v>71.430000000000007</v>
      </c>
      <c r="I25" s="70">
        <f>IF(ISNA(VLOOKUP($A25,'10 km'!$B$2:$B$39,1,FALSE)),0,VLOOKUP($A25,'10 km'!$B$2:$D$39,3,FALSE))</f>
        <v>0</v>
      </c>
      <c r="J25" s="70">
        <f>IF(ISNA(VLOOKUP($A25,'KL handicap'!$C$2:$C$28,1,FALSE)),0,VLOOKUP($A25,'KL handicap'!$C$2:$I$28,7,FALSE))</f>
        <v>66.67</v>
      </c>
      <c r="K25" s="70">
        <f>IF(ISNA(VLOOKUP($A25,'Max Howard Tan handicap'!$C$2:$C$24,1,FALSE)),0,VLOOKUP($A25,'Max Howard Tan handicap'!$C$2:$I$24,7,FALSE))</f>
        <v>0</v>
      </c>
      <c r="L25" s="71">
        <f t="shared" si="0"/>
        <v>337.89000000000004</v>
      </c>
      <c r="M25" s="80">
        <f t="shared" si="1"/>
        <v>5</v>
      </c>
      <c r="N25" s="72">
        <f t="shared" si="2"/>
        <v>0</v>
      </c>
      <c r="O25" s="72">
        <f t="shared" si="3"/>
        <v>337.89000000000004</v>
      </c>
      <c r="P25" s="25">
        <f t="shared" si="4"/>
        <v>21</v>
      </c>
      <c r="Q25" s="26">
        <f t="shared" si="5"/>
        <v>21</v>
      </c>
      <c r="T25" s="62"/>
      <c r="U25" s="46"/>
    </row>
    <row r="26" spans="1:21" x14ac:dyDescent="0.2">
      <c r="A26" s="38" t="s">
        <v>57</v>
      </c>
      <c r="B26" s="91" t="s">
        <v>32</v>
      </c>
      <c r="C26" s="69">
        <f>IF(ISNA(VLOOKUP($A26,'5M''s'!$D$2:$D$35,1,FALSE)),0,VLOOKUP($A26,'5M''s'!$D$2:$E$35,2,FALSE))</f>
        <v>0</v>
      </c>
      <c r="D26" s="101">
        <f>IF(ISNA(VLOOKUP($A26,'Mile handicap'!$C$2:$C$55,1,FALSE)),0,VLOOKUP($A26,'Mile handicap'!$C$2:$J$55,8,FALSE))</f>
        <v>0</v>
      </c>
      <c r="E26" s="70">
        <f>IF(ISNA(VLOOKUP($A26,'3000m handicap'!$C$2:$C$43,1,FALSE)),0,VLOOKUP($A26,'3000m handicap'!$C$2:$I$43,7,FALSE))</f>
        <v>85.71</v>
      </c>
      <c r="F26" s="70">
        <f>IF(ISNA(VLOOKUP($A26,'5000m handicap'!$C$2:$C$43,1,FALSE)),0,VLOOKUP($A26,'5000m handicap'!$C$2:$I$43,7,FALSE))</f>
        <v>80.56</v>
      </c>
      <c r="G26" s="70">
        <f>IF(ISNA(VLOOKUP($A26,'Peter Moor 2000m'!$C$2:$C$49,1,FALSE)),0,VLOOKUP($A26,'Peter Moor 2000m'!$C$2:$I$49,7,FALSE))</f>
        <v>83.33</v>
      </c>
      <c r="H26" s="70">
        <f>IF(ISNA(VLOOKUP($A26,'2 Bridges Relay'!$E$2:$E$35,1,FALSE)),0,VLOOKUP($A26,'2 Bridges Relay'!$E$2:$G$35,3,FALSE))</f>
        <v>85.71</v>
      </c>
      <c r="I26" s="70">
        <f>IF(ISNA(VLOOKUP($A26,'10 km'!$B$2:$B$39,1,FALSE)),0,VLOOKUP($A26,'10 km'!$B$2:$D$39,3,FALSE))</f>
        <v>0</v>
      </c>
      <c r="J26" s="70">
        <f>IF(ISNA(VLOOKUP($A26,'KL handicap'!$C$2:$C$28,1,FALSE)),0,VLOOKUP($A26,'KL handicap'!$C$2:$I$28,7,FALSE))</f>
        <v>0</v>
      </c>
      <c r="K26" s="70">
        <f>IF(ISNA(VLOOKUP($A26,'Max Howard Tan handicap'!$C$2:$C$24,1,FALSE)),0,VLOOKUP($A26,'Max Howard Tan handicap'!$C$2:$I$24,7,FALSE))</f>
        <v>0</v>
      </c>
      <c r="L26" s="71">
        <f t="shared" si="0"/>
        <v>335.30999999999995</v>
      </c>
      <c r="M26" s="80">
        <f t="shared" si="1"/>
        <v>4</v>
      </c>
      <c r="N26" s="72">
        <f t="shared" si="2"/>
        <v>0</v>
      </c>
      <c r="O26" s="72">
        <f t="shared" si="3"/>
        <v>335.30999999999995</v>
      </c>
      <c r="P26" s="25">
        <f t="shared" si="4"/>
        <v>22</v>
      </c>
      <c r="Q26" s="26">
        <f t="shared" si="5"/>
        <v>22</v>
      </c>
      <c r="T26" s="62"/>
      <c r="U26" s="46"/>
    </row>
    <row r="27" spans="1:21" x14ac:dyDescent="0.2">
      <c r="A27" s="38" t="s">
        <v>53</v>
      </c>
      <c r="B27" s="91" t="s">
        <v>32</v>
      </c>
      <c r="C27" s="69">
        <f>IF(ISNA(VLOOKUP($A27,'5M''s'!$D$2:$D$35,1,FALSE)),0,VLOOKUP($A27,'5M''s'!$D$2:$E$35,2,FALSE))</f>
        <v>64.290000000000006</v>
      </c>
      <c r="D27" s="101">
        <f>IF(ISNA(VLOOKUP($A27,'Mile handicap'!$C$2:$C$55,1,FALSE)),0,VLOOKUP($A27,'Mile handicap'!$C$2:$J$55,8,FALSE))</f>
        <v>14.89</v>
      </c>
      <c r="E27" s="70">
        <f>IF(ISNA(VLOOKUP($A27,'3000m handicap'!$C$2:$C$43,1,FALSE)),0,VLOOKUP($A27,'3000m handicap'!$C$2:$I$43,7,FALSE))</f>
        <v>57.14</v>
      </c>
      <c r="F27" s="70">
        <f>IF(ISNA(VLOOKUP($A27,'5000m handicap'!$C$2:$C$43,1,FALSE)),0,VLOOKUP($A27,'5000m handicap'!$C$2:$I$43,7,FALSE))</f>
        <v>52.78</v>
      </c>
      <c r="G27" s="70">
        <f>IF(ISNA(VLOOKUP($A27,'Peter Moor 2000m'!$C$2:$C$49,1,FALSE)),0,VLOOKUP($A27,'Peter Moor 2000m'!$C$2:$I$49,7,FALSE))</f>
        <v>28.57</v>
      </c>
      <c r="H27" s="70">
        <f>IF(ISNA(VLOOKUP($A27,'2 Bridges Relay'!$E$2:$E$35,1,FALSE)),0,VLOOKUP($A27,'2 Bridges Relay'!$E$2:$G$35,3,FALSE))</f>
        <v>0</v>
      </c>
      <c r="I27" s="70">
        <f>IF(ISNA(VLOOKUP($A27,'10 km'!$B$2:$B$39,1,FALSE)),0,VLOOKUP($A27,'10 km'!$B$2:$D$39,3,FALSE))</f>
        <v>0</v>
      </c>
      <c r="J27" s="70">
        <f>IF(ISNA(VLOOKUP($A27,'KL handicap'!$C$2:$C$28,1,FALSE)),0,VLOOKUP($A27,'KL handicap'!$C$2:$I$28,7,FALSE))</f>
        <v>0</v>
      </c>
      <c r="K27" s="118">
        <f>IF(ISNA(VLOOKUP($A27,'Max Howard Tan handicap'!$C$2:$C$24,1,FALSE)),0,VLOOKUP($A27,'Max Howard Tan handicap'!$C$2:$I$24,7,FALSE))</f>
        <v>100</v>
      </c>
      <c r="L27" s="71">
        <f t="shared" si="0"/>
        <v>317.66999999999996</v>
      </c>
      <c r="M27" s="80">
        <f t="shared" si="1"/>
        <v>6</v>
      </c>
      <c r="N27" s="72">
        <f t="shared" si="2"/>
        <v>0</v>
      </c>
      <c r="O27" s="72">
        <f t="shared" si="3"/>
        <v>317.66999999999996</v>
      </c>
      <c r="P27" s="25">
        <f t="shared" si="4"/>
        <v>23</v>
      </c>
      <c r="Q27" s="26">
        <f t="shared" si="5"/>
        <v>23</v>
      </c>
      <c r="T27" s="62"/>
      <c r="U27" s="46"/>
    </row>
    <row r="28" spans="1:21" x14ac:dyDescent="0.2">
      <c r="A28" s="38" t="s">
        <v>52</v>
      </c>
      <c r="B28" s="91" t="s">
        <v>33</v>
      </c>
      <c r="C28" s="105">
        <f>IF(ISNA(VLOOKUP($A28,'5M''s'!$D$2:$D$35,1,FALSE)),0,VLOOKUP($A28,'5M''s'!$D$2:$E$35,2,FALSE))</f>
        <v>100</v>
      </c>
      <c r="D28" s="101">
        <f>IF(ISNA(VLOOKUP($A28,'Mile handicap'!$C$2:$C$55,1,FALSE)),0,VLOOKUP($A28,'Mile handicap'!$C$2:$J$55,8,FALSE))</f>
        <v>68.09</v>
      </c>
      <c r="E28" s="70">
        <f>IF(ISNA(VLOOKUP($A28,'3000m handicap'!$C$2:$C$43,1,FALSE)),0,VLOOKUP($A28,'3000m handicap'!$C$2:$I$43,7,FALSE))</f>
        <v>0</v>
      </c>
      <c r="F28" s="70">
        <f>IF(ISNA(VLOOKUP($A28,'5000m handicap'!$C$2:$C$43,1,FALSE)),0,VLOOKUP($A28,'5000m handicap'!$C$2:$I$43,7,FALSE))</f>
        <v>44.44</v>
      </c>
      <c r="G28" s="70">
        <f>IF(ISNA(VLOOKUP($A28,'Peter Moor 2000m'!$C$2:$C$49,1,FALSE)),0,VLOOKUP($A28,'Peter Moor 2000m'!$C$2:$I$49,7,FALSE))</f>
        <v>0</v>
      </c>
      <c r="H28" s="70">
        <f>IF(ISNA(VLOOKUP($A28,'2 Bridges Relay'!$E$2:$E$35,1,FALSE)),0,VLOOKUP($A28,'2 Bridges Relay'!$E$2:$G$35,3,FALSE))</f>
        <v>0</v>
      </c>
      <c r="I28" s="70">
        <f>IF(ISNA(VLOOKUP($A28,'10 km'!$B$2:$B$39,1,FALSE)),0,VLOOKUP($A28,'10 km'!$B$2:$D$39,3,FALSE))</f>
        <v>97.37</v>
      </c>
      <c r="J28" s="70">
        <f>IF(ISNA(VLOOKUP($A28,'KL handicap'!$C$2:$C$28,1,FALSE)),0,VLOOKUP($A28,'KL handicap'!$C$2:$I$28,7,FALSE))</f>
        <v>0</v>
      </c>
      <c r="K28" s="70">
        <f>IF(ISNA(VLOOKUP($A28,'Max Howard Tan handicap'!$C$2:$C$24,1,FALSE)),0,VLOOKUP($A28,'Max Howard Tan handicap'!$C$2:$I$24,7,FALSE))</f>
        <v>0</v>
      </c>
      <c r="L28" s="71">
        <f t="shared" si="0"/>
        <v>309.89999999999998</v>
      </c>
      <c r="M28" s="80">
        <f t="shared" si="1"/>
        <v>4</v>
      </c>
      <c r="N28" s="72">
        <f t="shared" si="2"/>
        <v>0</v>
      </c>
      <c r="O28" s="72">
        <f t="shared" si="3"/>
        <v>309.89999999999998</v>
      </c>
      <c r="P28" s="25">
        <f t="shared" si="4"/>
        <v>24</v>
      </c>
      <c r="Q28" s="26">
        <f t="shared" si="5"/>
        <v>24</v>
      </c>
      <c r="T28" s="62"/>
      <c r="U28" s="46"/>
    </row>
    <row r="29" spans="1:21" x14ac:dyDescent="0.2">
      <c r="A29" s="38" t="s">
        <v>250</v>
      </c>
      <c r="B29" s="91" t="s">
        <v>33</v>
      </c>
      <c r="C29" s="69">
        <f>IF(ISNA(VLOOKUP($A29,'5M''s'!$D$2:$D$35,1,FALSE)),0,VLOOKUP($A29,'5M''s'!$D$2:$E$35,2,FALSE))</f>
        <v>85.71</v>
      </c>
      <c r="D29" s="101">
        <f>IF(ISNA(VLOOKUP($A29,'Mile handicap'!$C$2:$C$55,1,FALSE)),0,VLOOKUP($A29,'Mile handicap'!$C$2:$J$55,8,FALSE))</f>
        <v>21.28</v>
      </c>
      <c r="E29" s="70">
        <f>IF(ISNA(VLOOKUP($A29,'3000m handicap'!$C$2:$C$43,1,FALSE)),0,VLOOKUP($A29,'3000m handicap'!$C$2:$I$43,7,FALSE))</f>
        <v>68.569999999999993</v>
      </c>
      <c r="F29" s="70">
        <f>IF(ISNA(VLOOKUP($A29,'5000m handicap'!$C$2:$C$43,1,FALSE)),0,VLOOKUP($A29,'5000m handicap'!$C$2:$I$43,7,FALSE))</f>
        <v>0</v>
      </c>
      <c r="G29" s="70">
        <f>IF(ISNA(VLOOKUP($A29,'Peter Moor 2000m'!$C$2:$C$49,1,FALSE)),0,VLOOKUP($A29,'Peter Moor 2000m'!$C$2:$I$49,7,FALSE))</f>
        <v>54.76</v>
      </c>
      <c r="H29" s="70">
        <f>IF(ISNA(VLOOKUP($A29,'2 Bridges Relay'!$E$2:$E$35,1,FALSE)),0,VLOOKUP($A29,'2 Bridges Relay'!$E$2:$G$35,3,FALSE))</f>
        <v>64.290000000000006</v>
      </c>
      <c r="I29" s="70">
        <f>IF(ISNA(VLOOKUP($A29,'10 km'!$B$2:$B$39,1,FALSE)),0,VLOOKUP($A29,'10 km'!$B$2:$D$39,3,FALSE))</f>
        <v>0</v>
      </c>
      <c r="J29" s="70">
        <f>IF(ISNA(VLOOKUP($A29,'KL handicap'!$C$2:$C$28,1,FALSE)),0,VLOOKUP($A29,'KL handicap'!$C$2:$I$28,7,FALSE))</f>
        <v>9.52</v>
      </c>
      <c r="K29" s="70">
        <f>IF(ISNA(VLOOKUP($A29,'Max Howard Tan handicap'!$C$2:$C$24,1,FALSE)),0,VLOOKUP($A29,'Max Howard Tan handicap'!$C$2:$I$24,7,FALSE))</f>
        <v>0</v>
      </c>
      <c r="L29" s="71">
        <f t="shared" si="0"/>
        <v>304.13</v>
      </c>
      <c r="M29" s="80">
        <f t="shared" si="1"/>
        <v>6</v>
      </c>
      <c r="N29" s="72">
        <f t="shared" si="2"/>
        <v>0</v>
      </c>
      <c r="O29" s="72">
        <f t="shared" si="3"/>
        <v>304.13</v>
      </c>
      <c r="P29" s="25">
        <f t="shared" si="4"/>
        <v>25</v>
      </c>
      <c r="Q29" s="26">
        <f t="shared" si="5"/>
        <v>25</v>
      </c>
      <c r="T29" s="62"/>
      <c r="U29" s="46"/>
    </row>
    <row r="30" spans="1:21" x14ac:dyDescent="0.2">
      <c r="A30" s="38" t="s">
        <v>158</v>
      </c>
      <c r="B30" s="91" t="s">
        <v>32</v>
      </c>
      <c r="C30" s="69">
        <f>IF(ISNA(VLOOKUP($A30,'5M''s'!$D$2:$D$35,1,FALSE)),0,VLOOKUP($A30,'5M''s'!$D$2:$E$35,2,FALSE))</f>
        <v>0</v>
      </c>
      <c r="D30" s="115">
        <f>IF(ISNA(VLOOKUP($A30,'Mile handicap'!$C$2:$C$55,1,FALSE)),0,VLOOKUP($A30,'Mile handicap'!$C$2:$J$55,8,FALSE))</f>
        <v>61.7</v>
      </c>
      <c r="E30" s="70">
        <f>IF(ISNA(VLOOKUP($A30,'3000m handicap'!$C$2:$C$43,1,FALSE)),0,VLOOKUP($A30,'3000m handicap'!$C$2:$I$43,7,FALSE))</f>
        <v>34.29</v>
      </c>
      <c r="F30" s="70">
        <f>IF(ISNA(VLOOKUP($A30,'5000m handicap'!$C$2:$C$43,1,FALSE)),0,VLOOKUP($A30,'5000m handicap'!$C$2:$I$43,7,FALSE))</f>
        <v>16.670000000000002</v>
      </c>
      <c r="G30" s="70">
        <f>IF(ISNA(VLOOKUP($A30,'Peter Moor 2000m'!$C$2:$C$49,1,FALSE)),0,VLOOKUP($A30,'Peter Moor 2000m'!$C$2:$I$49,7,FALSE))</f>
        <v>90.48</v>
      </c>
      <c r="H30" s="70">
        <f>IF(ISNA(VLOOKUP($A30,'2 Bridges Relay'!$E$2:$E$35,1,FALSE)),0,VLOOKUP($A30,'2 Bridges Relay'!$E$2:$G$35,3,FALSE))</f>
        <v>92.86</v>
      </c>
      <c r="I30" s="70">
        <f>IF(ISNA(VLOOKUP($A30,'10 km'!$B$2:$B$39,1,FALSE)),0,VLOOKUP($A30,'10 km'!$B$2:$D$39,3,FALSE))</f>
        <v>0</v>
      </c>
      <c r="J30" s="101">
        <f>IF(ISNA(VLOOKUP($A30,'KL handicap'!$C$2:$C$28,1,FALSE)),0,VLOOKUP($A30,'KL handicap'!$C$2:$I$28,7,FALSE))</f>
        <v>0</v>
      </c>
      <c r="K30" s="70">
        <f>IF(ISNA(VLOOKUP($A30,'Max Howard Tan handicap'!$C$2:$C$24,1,FALSE)),0,VLOOKUP($A30,'Max Howard Tan handicap'!$C$2:$I$24,7,FALSE))</f>
        <v>0</v>
      </c>
      <c r="L30" s="71">
        <f t="shared" si="0"/>
        <v>296</v>
      </c>
      <c r="M30" s="80">
        <f t="shared" si="1"/>
        <v>5</v>
      </c>
      <c r="N30" s="72">
        <f t="shared" si="2"/>
        <v>0</v>
      </c>
      <c r="O30" s="72">
        <f t="shared" si="3"/>
        <v>296</v>
      </c>
      <c r="P30" s="25">
        <f t="shared" si="4"/>
        <v>26</v>
      </c>
      <c r="Q30" s="26">
        <f t="shared" si="5"/>
        <v>26</v>
      </c>
      <c r="T30" s="62"/>
      <c r="U30" s="46"/>
    </row>
    <row r="31" spans="1:21" x14ac:dyDescent="0.2">
      <c r="A31" s="38" t="s">
        <v>87</v>
      </c>
      <c r="B31" s="91" t="s">
        <v>32</v>
      </c>
      <c r="C31" s="69">
        <f>IF(ISNA(VLOOKUP($A31,'5M''s'!$D$2:$D$35,1,FALSE)),0,VLOOKUP($A31,'5M''s'!$D$2:$E$35,2,FALSE))</f>
        <v>85.71</v>
      </c>
      <c r="D31" s="101">
        <f>IF(ISNA(VLOOKUP($A31,'Mile handicap'!$C$2:$C$55,1,FALSE)),0,VLOOKUP($A31,'Mile handicap'!$C$2:$J$55,8,FALSE))</f>
        <v>89.36</v>
      </c>
      <c r="E31" s="70">
        <f>IF(ISNA(VLOOKUP($A31,'3000m handicap'!$C$2:$C$43,1,FALSE)),0,VLOOKUP($A31,'3000m handicap'!$C$2:$I$43,7,FALSE))</f>
        <v>28.57</v>
      </c>
      <c r="F31" s="70">
        <f>IF(ISNA(VLOOKUP($A31,'5000m handicap'!$C$2:$C$43,1,FALSE)),0,VLOOKUP($A31,'5000m handicap'!$C$2:$I$43,7,FALSE))</f>
        <v>38.89</v>
      </c>
      <c r="G31" s="70">
        <f>IF(ISNA(VLOOKUP($A31,'Peter Moor 2000m'!$C$2:$C$49,1,FALSE)),0,VLOOKUP($A31,'Peter Moor 2000m'!$C$2:$I$49,7,FALSE))</f>
        <v>35.71</v>
      </c>
      <c r="H31" s="70">
        <f>IF(ISNA(VLOOKUP($A31,'2 Bridges Relay'!$E$2:$E$35,1,FALSE)),0,VLOOKUP($A31,'2 Bridges Relay'!$E$2:$G$35,3,FALSE))</f>
        <v>0</v>
      </c>
      <c r="I31" s="70">
        <f>IF(ISNA(VLOOKUP($A31,'10 km'!$B$2:$B$39,1,FALSE)),0,VLOOKUP($A31,'10 km'!$B$2:$D$39,3,FALSE))</f>
        <v>0</v>
      </c>
      <c r="J31" s="70">
        <f>IF(ISNA(VLOOKUP($A31,'KL handicap'!$C$2:$C$28,1,FALSE)),0,VLOOKUP($A31,'KL handicap'!$C$2:$I$28,7,FALSE))</f>
        <v>0</v>
      </c>
      <c r="K31" s="70">
        <f>IF(ISNA(VLOOKUP($A31,'Max Howard Tan handicap'!$C$2:$C$24,1,FALSE)),0,VLOOKUP($A31,'Max Howard Tan handicap'!$C$2:$I$24,7,FALSE))</f>
        <v>0</v>
      </c>
      <c r="L31" s="71">
        <f t="shared" si="0"/>
        <v>278.23999999999995</v>
      </c>
      <c r="M31" s="80">
        <f t="shared" si="1"/>
        <v>5</v>
      </c>
      <c r="N31" s="72">
        <f t="shared" si="2"/>
        <v>0</v>
      </c>
      <c r="O31" s="72">
        <f t="shared" si="3"/>
        <v>278.23999999999995</v>
      </c>
      <c r="P31" s="25">
        <f t="shared" si="4"/>
        <v>27</v>
      </c>
      <c r="Q31" s="26">
        <f t="shared" si="5"/>
        <v>27</v>
      </c>
      <c r="T31" s="62"/>
      <c r="U31" s="46"/>
    </row>
    <row r="32" spans="1:21" x14ac:dyDescent="0.2">
      <c r="A32" s="38" t="s">
        <v>51</v>
      </c>
      <c r="B32" s="91" t="s">
        <v>32</v>
      </c>
      <c r="C32" s="69">
        <f>IF(ISNA(VLOOKUP($A32,'5M''s'!$D$2:$D$35,1,FALSE)),0,VLOOKUP($A32,'5M''s'!$D$2:$E$35,2,FALSE))</f>
        <v>92.86</v>
      </c>
      <c r="D32" s="101">
        <f>IF(ISNA(VLOOKUP($A32,'Mile handicap'!$C$2:$C$55,1,FALSE)),0,VLOOKUP($A32,'Mile handicap'!$C$2:$J$55,8,FALSE))</f>
        <v>40.43</v>
      </c>
      <c r="E32" s="70">
        <f>IF(ISNA(VLOOKUP($A32,'3000m handicap'!$C$2:$C$43,1,FALSE)),0,VLOOKUP($A32,'3000m handicap'!$C$2:$I$43,7,FALSE))</f>
        <v>91.43</v>
      </c>
      <c r="F32" s="70">
        <f>IF(ISNA(VLOOKUP($A32,'5000m handicap'!$C$2:$C$43,1,FALSE)),0,VLOOKUP($A32,'5000m handicap'!$C$2:$I$43,7,FALSE))</f>
        <v>0</v>
      </c>
      <c r="G32" s="70">
        <f>IF(ISNA(VLOOKUP($A32,'Peter Moor 2000m'!$C$2:$C$49,1,FALSE)),0,VLOOKUP($A32,'Peter Moor 2000m'!$C$2:$I$49,7,FALSE))</f>
        <v>23.81</v>
      </c>
      <c r="H32" s="70">
        <f>IF(ISNA(VLOOKUP($A32,'2 Bridges Relay'!$E$2:$E$35,1,FALSE)),0,VLOOKUP($A32,'2 Bridges Relay'!$E$2:$G$35,3,FALSE))</f>
        <v>0</v>
      </c>
      <c r="I32" s="70">
        <f>IF(ISNA(VLOOKUP($A32,'10 km'!$B$2:$B$39,1,FALSE)),0,VLOOKUP($A32,'10 km'!$B$2:$D$39,3,FALSE))</f>
        <v>23.68</v>
      </c>
      <c r="J32" s="70">
        <f>IF(ISNA(VLOOKUP($A32,'KL handicap'!$C$2:$C$28,1,FALSE)),0,VLOOKUP($A32,'KL handicap'!$C$2:$I$28,7,FALSE))</f>
        <v>0</v>
      </c>
      <c r="K32" s="70">
        <f>IF(ISNA(VLOOKUP($A32,'Max Howard Tan handicap'!$C$2:$C$24,1,FALSE)),0,VLOOKUP($A32,'Max Howard Tan handicap'!$C$2:$I$24,7,FALSE))</f>
        <v>0</v>
      </c>
      <c r="L32" s="71">
        <f t="shared" si="0"/>
        <v>272.20999999999998</v>
      </c>
      <c r="M32" s="80">
        <f t="shared" si="1"/>
        <v>5</v>
      </c>
      <c r="N32" s="72">
        <f t="shared" si="2"/>
        <v>0</v>
      </c>
      <c r="O32" s="72">
        <f t="shared" si="3"/>
        <v>272.20999999999998</v>
      </c>
      <c r="P32" s="25">
        <f t="shared" si="4"/>
        <v>28</v>
      </c>
      <c r="Q32" s="26">
        <f t="shared" si="5"/>
        <v>28</v>
      </c>
      <c r="T32" s="62"/>
      <c r="U32" s="46"/>
    </row>
    <row r="33" spans="1:21" x14ac:dyDescent="0.2">
      <c r="A33" s="38" t="s">
        <v>206</v>
      </c>
      <c r="B33" s="91" t="s">
        <v>33</v>
      </c>
      <c r="C33" s="69">
        <f>IF(ISNA(VLOOKUP($A33,'5M''s'!$D$2:$D$35,1,FALSE)),0,VLOOKUP($A33,'5M''s'!$D$2:$E$35,2,FALSE))</f>
        <v>0</v>
      </c>
      <c r="D33" s="101">
        <f>IF(ISNA(VLOOKUP($A33,'Mile handicap'!$C$2:$C$55,1,FALSE)),0,VLOOKUP($A33,'Mile handicap'!$C$2:$J$55,8,FALSE))</f>
        <v>0</v>
      </c>
      <c r="E33" s="70">
        <f>IF(ISNA(VLOOKUP($A33,'3000m handicap'!$C$2:$C$43,1,FALSE)),0,VLOOKUP($A33,'3000m handicap'!$C$2:$I$43,7,FALSE))</f>
        <v>17.14</v>
      </c>
      <c r="F33" s="70">
        <f>IF(ISNA(VLOOKUP($A33,'5000m handicap'!$C$2:$C$43,1,FALSE)),0,VLOOKUP($A33,'5000m handicap'!$C$2:$I$43,7,FALSE))</f>
        <v>58.33</v>
      </c>
      <c r="G33" s="70">
        <f>IF(ISNA(VLOOKUP($A33,'Peter Moor 2000m'!$C$2:$C$49,1,FALSE)),0,VLOOKUP($A33,'Peter Moor 2000m'!$C$2:$I$49,7,FALSE))</f>
        <v>42.86</v>
      </c>
      <c r="H33" s="70">
        <f>IF(ISNA(VLOOKUP($A33,'2 Bridges Relay'!$E$2:$E$35,1,FALSE)),0,VLOOKUP($A33,'2 Bridges Relay'!$E$2:$G$35,3,FALSE))</f>
        <v>71.430000000000007</v>
      </c>
      <c r="I33" s="70">
        <f>IF(ISNA(VLOOKUP($A33,'10 km'!$B$2:$B$39,1,FALSE)),0,VLOOKUP($A33,'10 km'!$B$2:$D$39,3,FALSE))</f>
        <v>0</v>
      </c>
      <c r="J33" s="70">
        <f>IF(ISNA(VLOOKUP($A33,'KL handicap'!$C$2:$C$28,1,FALSE)),0,VLOOKUP($A33,'KL handicap'!$C$2:$I$28,7,FALSE))</f>
        <v>61.9</v>
      </c>
      <c r="K33" s="70">
        <f>IF(ISNA(VLOOKUP($A33,'Max Howard Tan handicap'!$C$2:$C$24,1,FALSE)),0,VLOOKUP($A33,'Max Howard Tan handicap'!$C$2:$I$24,7,FALSE))</f>
        <v>0</v>
      </c>
      <c r="L33" s="71">
        <f t="shared" si="0"/>
        <v>251.66</v>
      </c>
      <c r="M33" s="80">
        <f t="shared" si="1"/>
        <v>5</v>
      </c>
      <c r="N33" s="72">
        <f t="shared" si="2"/>
        <v>0</v>
      </c>
      <c r="O33" s="72">
        <f t="shared" si="3"/>
        <v>251.66</v>
      </c>
      <c r="P33" s="25">
        <f t="shared" si="4"/>
        <v>29</v>
      </c>
      <c r="Q33" s="26">
        <f t="shared" si="5"/>
        <v>29</v>
      </c>
      <c r="T33" s="62"/>
      <c r="U33" s="46"/>
    </row>
    <row r="34" spans="1:21" x14ac:dyDescent="0.2">
      <c r="A34" s="38" t="s">
        <v>78</v>
      </c>
      <c r="B34" s="91" t="s">
        <v>32</v>
      </c>
      <c r="C34" s="69">
        <f>IF(ISNA(VLOOKUP($A34,'5M''s'!$D$2:$D$35,1,FALSE)),0,VLOOKUP($A34,'5M''s'!$D$2:$E$35,2,FALSE))</f>
        <v>0</v>
      </c>
      <c r="D34" s="115">
        <f>IF(ISNA(VLOOKUP($A34,'Mile handicap'!$C$2:$C$55,1,FALSE)),0,VLOOKUP($A34,'Mile handicap'!$C$2:$J$55,8,FALSE))</f>
        <v>61.7</v>
      </c>
      <c r="E34" s="70">
        <f>IF(ISNA(VLOOKUP($A34,'3000m handicap'!$C$2:$C$43,1,FALSE)),0,VLOOKUP($A34,'3000m handicap'!$C$2:$I$43,7,FALSE))</f>
        <v>0</v>
      </c>
      <c r="F34" s="70">
        <f>IF(ISNA(VLOOKUP($A34,'5000m handicap'!$C$2:$C$43,1,FALSE)),0,VLOOKUP($A34,'5000m handicap'!$C$2:$I$43,7,FALSE))</f>
        <v>0</v>
      </c>
      <c r="G34" s="70">
        <f>IF(ISNA(VLOOKUP($A34,'Peter Moor 2000m'!$C$2:$C$49,1,FALSE)),0,VLOOKUP($A34,'Peter Moor 2000m'!$C$2:$I$49,7,FALSE))</f>
        <v>0</v>
      </c>
      <c r="H34" s="70">
        <f>IF(ISNA(VLOOKUP($A34,'2 Bridges Relay'!$E$2:$E$35,1,FALSE)),0,VLOOKUP($A34,'2 Bridges Relay'!$E$2:$G$35,3,FALSE))</f>
        <v>78.569999999999993</v>
      </c>
      <c r="I34" s="70">
        <f>IF(ISNA(VLOOKUP($A34,'10 km'!$B$2:$B$39,1,FALSE)),0,VLOOKUP($A34,'10 km'!$B$2:$D$39,3,FALSE))</f>
        <v>0</v>
      </c>
      <c r="J34" s="70">
        <f>IF(ISNA(VLOOKUP($A34,'KL handicap'!$C$2:$C$28,1,FALSE)),0,VLOOKUP($A34,'KL handicap'!$C$2:$I$28,7,FALSE))</f>
        <v>95.24</v>
      </c>
      <c r="K34" s="70">
        <f>IF(ISNA(VLOOKUP($A34,'Max Howard Tan handicap'!$C$2:$C$24,1,FALSE)),0,VLOOKUP($A34,'Max Howard Tan handicap'!$C$2:$I$24,7,FALSE))</f>
        <v>0</v>
      </c>
      <c r="L34" s="71">
        <f t="shared" si="0"/>
        <v>235.51</v>
      </c>
      <c r="M34" s="80">
        <f t="shared" si="1"/>
        <v>3</v>
      </c>
      <c r="N34" s="72">
        <f t="shared" si="2"/>
        <v>0</v>
      </c>
      <c r="O34" s="72">
        <f t="shared" si="3"/>
        <v>235.51</v>
      </c>
      <c r="P34" s="25">
        <f t="shared" si="4"/>
        <v>30</v>
      </c>
      <c r="Q34" s="26">
        <f t="shared" si="5"/>
        <v>30</v>
      </c>
      <c r="T34" s="62"/>
      <c r="U34" s="46"/>
    </row>
    <row r="35" spans="1:21" x14ac:dyDescent="0.2">
      <c r="A35" s="38" t="s">
        <v>150</v>
      </c>
      <c r="B35" s="91" t="s">
        <v>33</v>
      </c>
      <c r="C35" s="69">
        <f>IF(ISNA(VLOOKUP($A35,'5M''s'!$D$2:$D$35,1,FALSE)),0,VLOOKUP($A35,'5M''s'!$D$2:$E$35,2,FALSE))</f>
        <v>78.569999999999993</v>
      </c>
      <c r="D35" s="101">
        <f>IF(ISNA(VLOOKUP($A35,'Mile handicap'!$C$2:$C$55,1,FALSE)),0,VLOOKUP($A35,'Mile handicap'!$C$2:$J$55,8,FALSE))</f>
        <v>0</v>
      </c>
      <c r="E35" s="70">
        <f>IF(ISNA(VLOOKUP($A35,'3000m handicap'!$C$2:$C$43,1,FALSE)),0,VLOOKUP($A35,'3000m handicap'!$C$2:$I$43,7,FALSE))</f>
        <v>0</v>
      </c>
      <c r="F35" s="70">
        <f>IF(ISNA(VLOOKUP($A35,'5000m handicap'!$C$2:$C$43,1,FALSE)),0,VLOOKUP($A35,'5000m handicap'!$C$2:$I$43,7,FALSE))</f>
        <v>13.89</v>
      </c>
      <c r="G35" s="70">
        <f>IF(ISNA(VLOOKUP($A35,'Peter Moor 2000m'!$C$2:$C$49,1,FALSE)),0,VLOOKUP($A35,'Peter Moor 2000m'!$C$2:$I$49,7,FALSE))</f>
        <v>42.86</v>
      </c>
      <c r="H35" s="70">
        <f>IF(ISNA(VLOOKUP($A35,'2 Bridges Relay'!$E$2:$E$35,1,FALSE)),0,VLOOKUP($A35,'2 Bridges Relay'!$E$2:$G$35,3,FALSE))</f>
        <v>0</v>
      </c>
      <c r="I35" s="118">
        <f>IF(ISNA(VLOOKUP($A35,'10 km'!$B$2:$B$39,1,FALSE)),0,VLOOKUP($A35,'10 km'!$B$2:$D$39,3,FALSE))</f>
        <v>100</v>
      </c>
      <c r="J35" s="70">
        <f>IF(ISNA(VLOOKUP($A35,'KL handicap'!$C$2:$C$28,1,FALSE)),0,VLOOKUP($A35,'KL handicap'!$C$2:$I$28,7,FALSE))</f>
        <v>0</v>
      </c>
      <c r="K35" s="70">
        <f>IF(ISNA(VLOOKUP($A35,'Max Howard Tan handicap'!$C$2:$C$24,1,FALSE)),0,VLOOKUP($A35,'Max Howard Tan handicap'!$C$2:$I$24,7,FALSE))</f>
        <v>0</v>
      </c>
      <c r="L35" s="71">
        <f t="shared" si="0"/>
        <v>235.32</v>
      </c>
      <c r="M35" s="80">
        <f t="shared" si="1"/>
        <v>4</v>
      </c>
      <c r="N35" s="72">
        <f t="shared" si="2"/>
        <v>0</v>
      </c>
      <c r="O35" s="72">
        <f t="shared" si="3"/>
        <v>235.32</v>
      </c>
      <c r="P35" s="25">
        <f t="shared" si="4"/>
        <v>31</v>
      </c>
      <c r="Q35" s="26">
        <f t="shared" si="5"/>
        <v>31</v>
      </c>
      <c r="T35" s="62"/>
      <c r="U35" s="46"/>
    </row>
    <row r="36" spans="1:21" x14ac:dyDescent="0.2">
      <c r="A36" s="38" t="s">
        <v>109</v>
      </c>
      <c r="B36" s="91" t="s">
        <v>32</v>
      </c>
      <c r="C36" s="69">
        <f>IF(ISNA(VLOOKUP($A36,'5M''s'!$D$2:$D$35,1,FALSE)),0,VLOOKUP($A36,'5M''s'!$D$2:$E$35,2,FALSE))</f>
        <v>0</v>
      </c>
      <c r="D36" s="101">
        <f>IF(ISNA(VLOOKUP($A36,'Mile handicap'!$C$2:$C$55,1,FALSE)),0,VLOOKUP($A36,'Mile handicap'!$C$2:$J$55,8,FALSE))</f>
        <v>70.209999999999994</v>
      </c>
      <c r="E36" s="70">
        <f>IF(ISNA(VLOOKUP($A36,'3000m handicap'!$C$2:$C$43,1,FALSE)),0,VLOOKUP($A36,'3000m handicap'!$C$2:$I$43,7,FALSE))</f>
        <v>22.86</v>
      </c>
      <c r="F36" s="70">
        <f>IF(ISNA(VLOOKUP($A36,'5000m handicap'!$C$2:$C$43,1,FALSE)),0,VLOOKUP($A36,'5000m handicap'!$C$2:$I$43,7,FALSE))</f>
        <v>63.89</v>
      </c>
      <c r="G36" s="70">
        <f>IF(ISNA(VLOOKUP($A36,'Peter Moor 2000m'!$C$2:$C$49,1,FALSE)),0,VLOOKUP($A36,'Peter Moor 2000m'!$C$2:$I$49,7,FALSE))</f>
        <v>0</v>
      </c>
      <c r="H36" s="70">
        <f>IF(ISNA(VLOOKUP($A36,'2 Bridges Relay'!$E$2:$E$35,1,FALSE)),0,VLOOKUP($A36,'2 Bridges Relay'!$E$2:$G$35,3,FALSE))</f>
        <v>0</v>
      </c>
      <c r="I36" s="70">
        <f>IF(ISNA(VLOOKUP($A36,'10 km'!$B$2:$B$39,1,FALSE)),0,VLOOKUP($A36,'10 km'!$B$2:$D$39,3,FALSE))</f>
        <v>39.47</v>
      </c>
      <c r="J36" s="70">
        <f>IF(ISNA(VLOOKUP($A36,'KL handicap'!$C$2:$C$28,1,FALSE)),0,VLOOKUP($A36,'KL handicap'!$C$2:$I$28,7,FALSE))</f>
        <v>0</v>
      </c>
      <c r="K36" s="70">
        <f>IF(ISNA(VLOOKUP($A36,'Max Howard Tan handicap'!$C$2:$C$24,1,FALSE)),0,VLOOKUP($A36,'Max Howard Tan handicap'!$C$2:$I$24,7,FALSE))</f>
        <v>36.840000000000003</v>
      </c>
      <c r="L36" s="71">
        <f t="shared" si="0"/>
        <v>233.26999999999998</v>
      </c>
      <c r="M36" s="80">
        <f t="shared" si="1"/>
        <v>5</v>
      </c>
      <c r="N36" s="72">
        <f t="shared" si="2"/>
        <v>0</v>
      </c>
      <c r="O36" s="72">
        <f t="shared" si="3"/>
        <v>233.26999999999998</v>
      </c>
      <c r="P36" s="25">
        <f t="shared" si="4"/>
        <v>32</v>
      </c>
      <c r="Q36" s="26">
        <f t="shared" si="5"/>
        <v>32</v>
      </c>
      <c r="T36" s="62"/>
      <c r="U36" s="46"/>
    </row>
    <row r="37" spans="1:21" x14ac:dyDescent="0.2">
      <c r="A37" s="39" t="s">
        <v>92</v>
      </c>
      <c r="B37" s="91" t="s">
        <v>32</v>
      </c>
      <c r="C37" s="105">
        <f>IF(ISNA(VLOOKUP($A37,'5M''s'!$D$2:$D$35,1,FALSE)),0,VLOOKUP($A37,'5M''s'!$D$2:$E$35,2,FALSE))</f>
        <v>100</v>
      </c>
      <c r="D37" s="101">
        <f>IF(ISNA(VLOOKUP($A37,'Mile handicap'!$C$2:$C$55,1,FALSE)),0,VLOOKUP($A37,'Mile handicap'!$C$2:$J$55,8,FALSE))</f>
        <v>27.66</v>
      </c>
      <c r="E37" s="70">
        <f>IF(ISNA(VLOOKUP($A37,'3000m handicap'!$C$2:$C$43,1,FALSE)),0,VLOOKUP($A37,'3000m handicap'!$C$2:$I$43,7,FALSE))</f>
        <v>31.43</v>
      </c>
      <c r="F37" s="70">
        <f>IF(ISNA(VLOOKUP($A37,'5000m handicap'!$C$2:$C$43,1,FALSE)),0,VLOOKUP($A37,'5000m handicap'!$C$2:$I$43,7,FALSE))</f>
        <v>72.22</v>
      </c>
      <c r="G37" s="70">
        <f>IF(ISNA(VLOOKUP($A37,'Peter Moor 2000m'!$C$2:$C$49,1,FALSE)),0,VLOOKUP($A37,'Peter Moor 2000m'!$C$2:$I$49,7,FALSE))</f>
        <v>0</v>
      </c>
      <c r="H37" s="70">
        <f>IF(ISNA(VLOOKUP($A37,'2 Bridges Relay'!$E$2:$E$35,1,FALSE)),0,VLOOKUP($A37,'2 Bridges Relay'!$E$2:$G$35,3,FALSE))</f>
        <v>0</v>
      </c>
      <c r="I37" s="70">
        <f>IF(ISNA(VLOOKUP($A37,'10 km'!$B$2:$B$39,1,FALSE)),0,VLOOKUP($A37,'10 km'!$B$2:$D$39,3,FALSE))</f>
        <v>0</v>
      </c>
      <c r="J37" s="70">
        <f>IF(ISNA(VLOOKUP($A37,'KL handicap'!$C$2:$C$28,1,FALSE)),0,VLOOKUP($A37,'KL handicap'!$C$2:$I$28,7,FALSE))</f>
        <v>0</v>
      </c>
      <c r="K37" s="70">
        <f>IF(ISNA(VLOOKUP($A37,'Max Howard Tan handicap'!$C$2:$C$24,1,FALSE)),0,VLOOKUP($A37,'Max Howard Tan handicap'!$C$2:$I$24,7,FALSE))</f>
        <v>0</v>
      </c>
      <c r="L37" s="71">
        <f t="shared" ref="L37:L68" si="6">SUM(C37:K37)</f>
        <v>231.31</v>
      </c>
      <c r="M37" s="80">
        <f t="shared" ref="M37:M68" si="7">COUNTIF(C37:K37,"&gt;0")</f>
        <v>4</v>
      </c>
      <c r="N37" s="72">
        <f t="shared" ref="N37:N68" si="8">SMALL(C37:K37,1)+SMALL(C37:K37,2)</f>
        <v>0</v>
      </c>
      <c r="O37" s="72">
        <f t="shared" ref="O37:O68" si="9">IF(M37=1,L37,L37-N37)</f>
        <v>231.31</v>
      </c>
      <c r="P37" s="25">
        <f t="shared" ref="P37:P68" si="10">RANK(L37,$L$5:$L$160,0)</f>
        <v>33</v>
      </c>
      <c r="Q37" s="26">
        <f t="shared" ref="Q37:Q68" si="11">RANK(O37,$O$5:$O$160,0)</f>
        <v>33</v>
      </c>
      <c r="T37" s="62"/>
      <c r="U37" s="46"/>
    </row>
    <row r="38" spans="1:21" x14ac:dyDescent="0.2">
      <c r="A38" s="38" t="s">
        <v>199</v>
      </c>
      <c r="B38" s="91" t="s">
        <v>33</v>
      </c>
      <c r="C38" s="69">
        <f>IF(ISNA(VLOOKUP($A38,'5M''s'!$D$2:$D$35,1,FALSE)),0,VLOOKUP($A38,'5M''s'!$D$2:$E$35,2,FALSE))</f>
        <v>0</v>
      </c>
      <c r="D38" s="101">
        <f>IF(ISNA(VLOOKUP($A38,'Mile handicap'!$C$2:$C$55,1,FALSE)),0,VLOOKUP($A38,'Mile handicap'!$C$2:$J$55,8,FALSE))</f>
        <v>34.04</v>
      </c>
      <c r="E38" s="70">
        <f>IF(ISNA(VLOOKUP($A38,'3000m handicap'!$C$2:$C$43,1,FALSE)),0,VLOOKUP($A38,'3000m handicap'!$C$2:$I$43,7,FALSE))</f>
        <v>80</v>
      </c>
      <c r="F38" s="70">
        <f>IF(ISNA(VLOOKUP($A38,'5000m handicap'!$C$2:$C$43,1,FALSE)),0,VLOOKUP($A38,'5000m handicap'!$C$2:$I$43,7,FALSE))</f>
        <v>86.11</v>
      </c>
      <c r="G38" s="70">
        <f>IF(ISNA(VLOOKUP($A38,'Peter Moor 2000m'!$C$2:$C$49,1,FALSE)),0,VLOOKUP($A38,'Peter Moor 2000m'!$C$2:$I$49,7,FALSE))</f>
        <v>9.52</v>
      </c>
      <c r="H38" s="70">
        <f>IF(ISNA(VLOOKUP($A38,'2 Bridges Relay'!$E$2:$E$35,1,FALSE)),0,VLOOKUP($A38,'2 Bridges Relay'!$E$2:$G$35,3,FALSE))</f>
        <v>0</v>
      </c>
      <c r="I38" s="70">
        <f>IF(ISNA(VLOOKUP($A38,'10 km'!$B$2:$B$39,1,FALSE)),0,VLOOKUP($A38,'10 km'!$B$2:$D$39,3,FALSE))</f>
        <v>18.420000000000002</v>
      </c>
      <c r="J38" s="70">
        <f>IF(ISNA(VLOOKUP($A38,'KL handicap'!$C$2:$C$28,1,FALSE)),0,VLOOKUP($A38,'KL handicap'!$C$2:$I$28,7,FALSE))</f>
        <v>0</v>
      </c>
      <c r="K38" s="70">
        <f>IF(ISNA(VLOOKUP($A38,'Max Howard Tan handicap'!$C$2:$C$24,1,FALSE)),0,VLOOKUP($A38,'Max Howard Tan handicap'!$C$2:$I$24,7,FALSE))</f>
        <v>0</v>
      </c>
      <c r="L38" s="71">
        <f t="shared" si="6"/>
        <v>228.08999999999997</v>
      </c>
      <c r="M38" s="80">
        <f t="shared" si="7"/>
        <v>5</v>
      </c>
      <c r="N38" s="72">
        <f t="shared" si="8"/>
        <v>0</v>
      </c>
      <c r="O38" s="72">
        <f t="shared" si="9"/>
        <v>228.08999999999997</v>
      </c>
      <c r="P38" s="25">
        <f t="shared" si="10"/>
        <v>34</v>
      </c>
      <c r="Q38" s="26">
        <f t="shared" si="11"/>
        <v>34</v>
      </c>
      <c r="T38" s="62"/>
      <c r="U38" s="46"/>
    </row>
    <row r="39" spans="1:21" x14ac:dyDescent="0.2">
      <c r="A39" s="38" t="s">
        <v>119</v>
      </c>
      <c r="B39" s="91" t="s">
        <v>32</v>
      </c>
      <c r="C39" s="69">
        <f>IF(ISNA(VLOOKUP($A39,'5M''s'!$D$2:$D$35,1,FALSE)),0,VLOOKUP($A39,'5M''s'!$D$2:$E$35,2,FALSE))</f>
        <v>78.569999999999993</v>
      </c>
      <c r="D39" s="101">
        <f>IF(ISNA(VLOOKUP($A39,'Mile handicap'!$C$2:$C$55,1,FALSE)),0,VLOOKUP($A39,'Mile handicap'!$C$2:$J$55,8,FALSE))</f>
        <v>0</v>
      </c>
      <c r="E39" s="70">
        <f>IF(ISNA(VLOOKUP($A39,'3000m handicap'!$C$2:$C$43,1,FALSE)),0,VLOOKUP($A39,'3000m handicap'!$C$2:$I$43,7,FALSE))</f>
        <v>94.29</v>
      </c>
      <c r="F39" s="70">
        <f>IF(ISNA(VLOOKUP($A39,'5000m handicap'!$C$2:$C$43,1,FALSE)),0,VLOOKUP($A39,'5000m handicap'!$C$2:$I$43,7,FALSE))</f>
        <v>0</v>
      </c>
      <c r="G39" s="70">
        <f>IF(ISNA(VLOOKUP($A39,'Peter Moor 2000m'!$C$2:$C$49,1,FALSE)),0,VLOOKUP($A39,'Peter Moor 2000m'!$C$2:$I$49,7,FALSE))</f>
        <v>0</v>
      </c>
      <c r="H39" s="70">
        <f>IF(ISNA(VLOOKUP($A39,'2 Bridges Relay'!$E$2:$E$35,1,FALSE)),0,VLOOKUP($A39,'2 Bridges Relay'!$E$2:$G$35,3,FALSE))</f>
        <v>0</v>
      </c>
      <c r="I39" s="70">
        <f>IF(ISNA(VLOOKUP($A39,'10 km'!$B$2:$B$39,1,FALSE)),0,VLOOKUP($A39,'10 km'!$B$2:$D$39,3,FALSE))</f>
        <v>0</v>
      </c>
      <c r="J39" s="70">
        <f>IF(ISNA(VLOOKUP($A39,'KL handicap'!$C$2:$C$28,1,FALSE)),0,VLOOKUP($A39,'KL handicap'!$C$2:$I$28,7,FALSE))</f>
        <v>38.1</v>
      </c>
      <c r="K39" s="70">
        <f>IF(ISNA(VLOOKUP($A39,'Max Howard Tan handicap'!$C$2:$C$24,1,FALSE)),0,VLOOKUP($A39,'Max Howard Tan handicap'!$C$2:$I$24,7,FALSE))</f>
        <v>0</v>
      </c>
      <c r="L39" s="71">
        <f t="shared" si="6"/>
        <v>210.96</v>
      </c>
      <c r="M39" s="80">
        <f t="shared" si="7"/>
        <v>3</v>
      </c>
      <c r="N39" s="72">
        <f t="shared" si="8"/>
        <v>0</v>
      </c>
      <c r="O39" s="72">
        <f t="shared" si="9"/>
        <v>210.96</v>
      </c>
      <c r="P39" s="25">
        <f t="shared" si="10"/>
        <v>35</v>
      </c>
      <c r="Q39" s="26">
        <f t="shared" si="11"/>
        <v>35</v>
      </c>
      <c r="T39" s="62"/>
      <c r="U39" s="46"/>
    </row>
    <row r="40" spans="1:21" x14ac:dyDescent="0.2">
      <c r="A40" s="38" t="s">
        <v>103</v>
      </c>
      <c r="B40" s="91" t="s">
        <v>32</v>
      </c>
      <c r="C40" s="69">
        <f>IF(ISNA(VLOOKUP($A40,'5M''s'!$D$2:$D$35,1,FALSE)),0,VLOOKUP($A40,'5M''s'!$D$2:$E$35,2,FALSE))</f>
        <v>0</v>
      </c>
      <c r="D40" s="101">
        <f>IF(ISNA(VLOOKUP($A40,'Mile handicap'!$C$2:$C$55,1,FALSE)),0,VLOOKUP($A40,'Mile handicap'!$C$2:$J$55,8,FALSE))</f>
        <v>0</v>
      </c>
      <c r="E40" s="70">
        <f>IF(ISNA(VLOOKUP($A40,'3000m handicap'!$C$2:$C$43,1,FALSE)),0,VLOOKUP($A40,'3000m handicap'!$C$2:$I$43,7,FALSE))</f>
        <v>0</v>
      </c>
      <c r="F40" s="70">
        <f>IF(ISNA(VLOOKUP($A40,'5000m handicap'!$C$2:$C$43,1,FALSE)),0,VLOOKUP($A40,'5000m handicap'!$C$2:$I$43,7,FALSE))</f>
        <v>41.67</v>
      </c>
      <c r="G40" s="119">
        <f>IF(ISNA(VLOOKUP($A40,'Peter Moor 2000m'!$C$2:$C$49,1,FALSE)),0,VLOOKUP($A40,'Peter Moor 2000m'!$C$2:$I$49,7,FALSE))</f>
        <v>61.9</v>
      </c>
      <c r="H40" s="70">
        <f>IF(ISNA(VLOOKUP($A40,'2 Bridges Relay'!$E$2:$E$35,1,FALSE)),0,VLOOKUP($A40,'2 Bridges Relay'!$E$2:$G$35,3,FALSE))</f>
        <v>0</v>
      </c>
      <c r="I40" s="70">
        <f>IF(ISNA(VLOOKUP($A40,'10 km'!$B$2:$B$39,1,FALSE)),0,VLOOKUP($A40,'10 km'!$B$2:$D$39,3,FALSE))</f>
        <v>7.89</v>
      </c>
      <c r="J40" s="70">
        <f>IF(ISNA(VLOOKUP($A40,'KL handicap'!$C$2:$C$28,1,FALSE)),0,VLOOKUP($A40,'KL handicap'!$C$2:$I$28,7,FALSE))</f>
        <v>0</v>
      </c>
      <c r="K40" s="70">
        <f>IF(ISNA(VLOOKUP($A40,'Max Howard Tan handicap'!$C$2:$C$24,1,FALSE)),0,VLOOKUP($A40,'Max Howard Tan handicap'!$C$2:$I$24,7,FALSE))</f>
        <v>84.21</v>
      </c>
      <c r="L40" s="71">
        <f t="shared" si="6"/>
        <v>195.67</v>
      </c>
      <c r="M40" s="80">
        <f t="shared" si="7"/>
        <v>4</v>
      </c>
      <c r="N40" s="72">
        <f t="shared" si="8"/>
        <v>0</v>
      </c>
      <c r="O40" s="72">
        <f t="shared" si="9"/>
        <v>195.67</v>
      </c>
      <c r="P40" s="25">
        <f t="shared" si="10"/>
        <v>36</v>
      </c>
      <c r="Q40" s="26">
        <f t="shared" si="11"/>
        <v>36</v>
      </c>
      <c r="T40" s="62"/>
      <c r="U40" s="46"/>
    </row>
    <row r="41" spans="1:21" x14ac:dyDescent="0.2">
      <c r="A41" s="38" t="s">
        <v>96</v>
      </c>
      <c r="B41" s="91" t="s">
        <v>33</v>
      </c>
      <c r="C41" s="69">
        <f>IF(ISNA(VLOOKUP($A41,'5M''s'!$D$2:$D$35,1,FALSE)),0,VLOOKUP($A41,'5M''s'!$D$2:$E$35,2,FALSE))</f>
        <v>78.569999999999993</v>
      </c>
      <c r="D41" s="115">
        <f>IF(ISNA(VLOOKUP($A41,'Mile handicap'!$C$2:$C$55,1,FALSE)),0,VLOOKUP($A41,'Mile handicap'!$C$2:$J$55,8,FALSE))</f>
        <v>61.7</v>
      </c>
      <c r="E41" s="70">
        <f>IF(ISNA(VLOOKUP($A41,'3000m handicap'!$C$2:$C$43,1,FALSE)),0,VLOOKUP($A41,'3000m handicap'!$C$2:$I$43,7,FALSE))</f>
        <v>11.43</v>
      </c>
      <c r="F41" s="70">
        <f>IF(ISNA(VLOOKUP($A41,'5000m handicap'!$C$2:$C$43,1,FALSE)),0,VLOOKUP($A41,'5000m handicap'!$C$2:$I$43,7,FALSE))</f>
        <v>36.11</v>
      </c>
      <c r="G41" s="70">
        <f>IF(ISNA(VLOOKUP($A41,'Peter Moor 2000m'!$C$2:$C$49,1,FALSE)),0,VLOOKUP($A41,'Peter Moor 2000m'!$C$2:$I$49,7,FALSE))</f>
        <v>0</v>
      </c>
      <c r="H41" s="70">
        <f>IF(ISNA(VLOOKUP($A41,'2 Bridges Relay'!$E$2:$E$35,1,FALSE)),0,VLOOKUP($A41,'2 Bridges Relay'!$E$2:$G$35,3,FALSE))</f>
        <v>0</v>
      </c>
      <c r="I41" s="70">
        <f>IF(ISNA(VLOOKUP($A41,'10 km'!$B$2:$B$39,1,FALSE)),0,VLOOKUP($A41,'10 km'!$B$2:$D$39,3,FALSE))</f>
        <v>0</v>
      </c>
      <c r="J41" s="70">
        <f>IF(ISNA(VLOOKUP($A41,'KL handicap'!$C$2:$C$28,1,FALSE)),0,VLOOKUP($A41,'KL handicap'!$C$2:$I$28,7,FALSE))</f>
        <v>0</v>
      </c>
      <c r="K41" s="70">
        <f>IF(ISNA(VLOOKUP($A41,'Max Howard Tan handicap'!$C$2:$C$24,1,FALSE)),0,VLOOKUP($A41,'Max Howard Tan handicap'!$C$2:$I$24,7,FALSE))</f>
        <v>0</v>
      </c>
      <c r="L41" s="71">
        <f t="shared" si="6"/>
        <v>187.81</v>
      </c>
      <c r="M41" s="80">
        <f t="shared" si="7"/>
        <v>4</v>
      </c>
      <c r="N41" s="72">
        <f t="shared" si="8"/>
        <v>0</v>
      </c>
      <c r="O41" s="72">
        <f t="shared" si="9"/>
        <v>187.81</v>
      </c>
      <c r="P41" s="25">
        <f t="shared" si="10"/>
        <v>37</v>
      </c>
      <c r="Q41" s="26">
        <f t="shared" si="11"/>
        <v>37</v>
      </c>
      <c r="T41" s="62"/>
      <c r="U41" s="46"/>
    </row>
    <row r="42" spans="1:21" x14ac:dyDescent="0.2">
      <c r="A42" s="38" t="s">
        <v>104</v>
      </c>
      <c r="B42" s="91" t="s">
        <v>33</v>
      </c>
      <c r="C42" s="69">
        <f>IF(ISNA(VLOOKUP($A42,'5M''s'!$D$2:$D$35,1,FALSE)),0,VLOOKUP($A42,'5M''s'!$D$2:$E$35,2,FALSE))</f>
        <v>0</v>
      </c>
      <c r="D42" s="101">
        <f>IF(ISNA(VLOOKUP($A42,'Mile handicap'!$C$2:$C$55,1,FALSE)),0,VLOOKUP($A42,'Mile handicap'!$C$2:$J$55,8,FALSE))</f>
        <v>0</v>
      </c>
      <c r="E42" s="70">
        <f>IF(ISNA(VLOOKUP($A42,'3000m handicap'!$C$2:$C$43,1,FALSE)),0,VLOOKUP($A42,'3000m handicap'!$C$2:$I$43,7,FALSE))</f>
        <v>0</v>
      </c>
      <c r="F42" s="70">
        <f>IF(ISNA(VLOOKUP($A42,'5000m handicap'!$C$2:$C$43,1,FALSE)),0,VLOOKUP($A42,'5000m handicap'!$C$2:$I$43,7,FALSE))</f>
        <v>0</v>
      </c>
      <c r="G42" s="119">
        <f>IF(ISNA(VLOOKUP($A42,'Peter Moor 2000m'!$C$2:$C$49,1,FALSE)),0,VLOOKUP($A42,'Peter Moor 2000m'!$C$2:$I$49,7,FALSE))</f>
        <v>61.9</v>
      </c>
      <c r="H42" s="70">
        <f>IF(ISNA(VLOOKUP($A42,'2 Bridges Relay'!$E$2:$E$35,1,FALSE)),0,VLOOKUP($A42,'2 Bridges Relay'!$E$2:$G$35,3,FALSE))</f>
        <v>85.71</v>
      </c>
      <c r="I42" s="70">
        <f>IF(ISNA(VLOOKUP($A42,'10 km'!$B$2:$B$39,1,FALSE)),0,VLOOKUP($A42,'10 km'!$B$2:$D$39,3,FALSE))</f>
        <v>10.53</v>
      </c>
      <c r="J42" s="70">
        <f>IF(ISNA(VLOOKUP($A42,'KL handicap'!$C$2:$C$28,1,FALSE)),0,VLOOKUP($A42,'KL handicap'!$C$2:$I$28,7,FALSE))</f>
        <v>28.57</v>
      </c>
      <c r="K42" s="70">
        <f>IF(ISNA(VLOOKUP($A42,'Max Howard Tan handicap'!$C$2:$C$24,1,FALSE)),0,VLOOKUP($A42,'Max Howard Tan handicap'!$C$2:$I$24,7,FALSE))</f>
        <v>0</v>
      </c>
      <c r="L42" s="71">
        <f t="shared" si="6"/>
        <v>186.70999999999998</v>
      </c>
      <c r="M42" s="80">
        <f t="shared" si="7"/>
        <v>4</v>
      </c>
      <c r="N42" s="72">
        <f t="shared" si="8"/>
        <v>0</v>
      </c>
      <c r="O42" s="72">
        <f t="shared" si="9"/>
        <v>186.70999999999998</v>
      </c>
      <c r="P42" s="25">
        <f t="shared" si="10"/>
        <v>38</v>
      </c>
      <c r="Q42" s="26">
        <f t="shared" si="11"/>
        <v>38</v>
      </c>
      <c r="T42" s="62"/>
      <c r="U42" s="46"/>
    </row>
    <row r="43" spans="1:21" x14ac:dyDescent="0.2">
      <c r="A43" s="38" t="s">
        <v>121</v>
      </c>
      <c r="B43" s="91" t="s">
        <v>32</v>
      </c>
      <c r="C43" s="69">
        <f>IF(ISNA(VLOOKUP($A43,'5M''s'!$D$2:$D$35,1,FALSE)),0,VLOOKUP($A43,'5M''s'!$D$2:$E$35,2,FALSE))</f>
        <v>57.14</v>
      </c>
      <c r="D43" s="101">
        <f>IF(ISNA(VLOOKUP($A43,'Mile handicap'!$C$2:$C$55,1,FALSE)),0,VLOOKUP($A43,'Mile handicap'!$C$2:$J$55,8,FALSE))</f>
        <v>0</v>
      </c>
      <c r="E43" s="70">
        <f>IF(ISNA(VLOOKUP($A43,'3000m handicap'!$C$2:$C$43,1,FALSE)),0,VLOOKUP($A43,'3000m handicap'!$C$2:$I$43,7,FALSE))</f>
        <v>0</v>
      </c>
      <c r="F43" s="70">
        <f>IF(ISNA(VLOOKUP($A43,'5000m handicap'!$C$2:$C$43,1,FALSE)),0,VLOOKUP($A43,'5000m handicap'!$C$2:$I$43,7,FALSE))</f>
        <v>0</v>
      </c>
      <c r="G43" s="70">
        <f>IF(ISNA(VLOOKUP($A43,'Peter Moor 2000m'!$C$2:$C$49,1,FALSE)),0,VLOOKUP($A43,'Peter Moor 2000m'!$C$2:$I$49,7,FALSE))</f>
        <v>0</v>
      </c>
      <c r="H43" s="70">
        <f>IF(ISNA(VLOOKUP($A43,'2 Bridges Relay'!$E$2:$E$35,1,FALSE)),0,VLOOKUP($A43,'2 Bridges Relay'!$E$2:$G$35,3,FALSE))</f>
        <v>64.290000000000006</v>
      </c>
      <c r="I43" s="70">
        <f>IF(ISNA(VLOOKUP($A43,'10 km'!$B$2:$B$39,1,FALSE)),0,VLOOKUP($A43,'10 km'!$B$2:$D$39,3,FALSE))</f>
        <v>63.16</v>
      </c>
      <c r="J43" s="70">
        <f>IF(ISNA(VLOOKUP($A43,'KL handicap'!$C$2:$C$28,1,FALSE)),0,VLOOKUP($A43,'KL handicap'!$C$2:$I$28,7,FALSE))</f>
        <v>0</v>
      </c>
      <c r="K43" s="70">
        <f>IF(ISNA(VLOOKUP($A43,'Max Howard Tan handicap'!$C$2:$C$24,1,FALSE)),0,VLOOKUP($A43,'Max Howard Tan handicap'!$C$2:$I$24,7,FALSE))</f>
        <v>0</v>
      </c>
      <c r="L43" s="71">
        <f t="shared" si="6"/>
        <v>184.59</v>
      </c>
      <c r="M43" s="80">
        <f t="shared" si="7"/>
        <v>3</v>
      </c>
      <c r="N43" s="72">
        <f t="shared" si="8"/>
        <v>0</v>
      </c>
      <c r="O43" s="72">
        <f t="shared" si="9"/>
        <v>184.59</v>
      </c>
      <c r="P43" s="25">
        <f t="shared" si="10"/>
        <v>39</v>
      </c>
      <c r="Q43" s="26">
        <f t="shared" si="11"/>
        <v>39</v>
      </c>
      <c r="T43" s="62"/>
      <c r="U43" s="46"/>
    </row>
    <row r="44" spans="1:21" x14ac:dyDescent="0.2">
      <c r="A44" s="38" t="s">
        <v>82</v>
      </c>
      <c r="B44" s="91" t="s">
        <v>32</v>
      </c>
      <c r="C44" s="69">
        <f>IF(ISNA(VLOOKUP($A44,'5M''s'!$D$2:$D$35,1,FALSE)),0,VLOOKUP($A44,'5M''s'!$D$2:$E$35,2,FALSE))</f>
        <v>0</v>
      </c>
      <c r="D44" s="101">
        <f>IF(ISNA(VLOOKUP($A44,'Mile handicap'!$C$2:$C$55,1,FALSE)),0,VLOOKUP($A44,'Mile handicap'!$C$2:$J$55,8,FALSE))</f>
        <v>19.149999999999999</v>
      </c>
      <c r="E44" s="70">
        <f>IF(ISNA(VLOOKUP($A44,'3000m handicap'!$C$2:$C$43,1,FALSE)),0,VLOOKUP($A44,'3000m handicap'!$C$2:$I$43,7,FALSE))</f>
        <v>82.86</v>
      </c>
      <c r="F44" s="70">
        <f>IF(ISNA(VLOOKUP($A44,'5000m handicap'!$C$2:$C$43,1,FALSE)),0,VLOOKUP($A44,'5000m handicap'!$C$2:$I$43,7,FALSE))</f>
        <v>11.11</v>
      </c>
      <c r="G44" s="70">
        <f>IF(ISNA(VLOOKUP($A44,'Peter Moor 2000m'!$C$2:$C$49,1,FALSE)),0,VLOOKUP($A44,'Peter Moor 2000m'!$C$2:$I$49,7,FALSE))</f>
        <v>2.38</v>
      </c>
      <c r="H44" s="70">
        <f>IF(ISNA(VLOOKUP($A44,'2 Bridges Relay'!$E$2:$E$35,1,FALSE)),0,VLOOKUP($A44,'2 Bridges Relay'!$E$2:$G$35,3,FALSE))</f>
        <v>0</v>
      </c>
      <c r="I44" s="70">
        <f>IF(ISNA(VLOOKUP($A44,'10 km'!$B$2:$B$39,1,FALSE)),0,VLOOKUP($A44,'10 km'!$B$2:$D$39,3,FALSE))</f>
        <v>26.32</v>
      </c>
      <c r="J44" s="70">
        <f>IF(ISNA(VLOOKUP($A44,'KL handicap'!$C$2:$C$28,1,FALSE)),0,VLOOKUP($A44,'KL handicap'!$C$2:$I$28,7,FALSE))</f>
        <v>0</v>
      </c>
      <c r="K44" s="70">
        <f>IF(ISNA(VLOOKUP($A44,'Max Howard Tan handicap'!$C$2:$C$24,1,FALSE)),0,VLOOKUP($A44,'Max Howard Tan handicap'!$C$2:$I$24,7,FALSE))</f>
        <v>42.11</v>
      </c>
      <c r="L44" s="71">
        <f t="shared" si="6"/>
        <v>183.93</v>
      </c>
      <c r="M44" s="80">
        <f t="shared" si="7"/>
        <v>6</v>
      </c>
      <c r="N44" s="72">
        <f t="shared" si="8"/>
        <v>0</v>
      </c>
      <c r="O44" s="72">
        <f t="shared" si="9"/>
        <v>183.93</v>
      </c>
      <c r="P44" s="25">
        <f t="shared" si="10"/>
        <v>40</v>
      </c>
      <c r="Q44" s="26">
        <f t="shared" si="11"/>
        <v>40</v>
      </c>
      <c r="T44" s="62"/>
      <c r="U44" s="46"/>
    </row>
    <row r="45" spans="1:21" x14ac:dyDescent="0.2">
      <c r="A45" s="38" t="s">
        <v>157</v>
      </c>
      <c r="B45" s="91" t="s">
        <v>32</v>
      </c>
      <c r="C45" s="69">
        <f>IF(ISNA(VLOOKUP($A45,'5M''s'!$D$2:$D$35,1,FALSE)),0,VLOOKUP($A45,'5M''s'!$D$2:$E$35,2,FALSE))</f>
        <v>0</v>
      </c>
      <c r="D45" s="101">
        <f>IF(ISNA(VLOOKUP($A45,'Mile handicap'!$C$2:$C$55,1,FALSE)),0,VLOOKUP($A45,'Mile handicap'!$C$2:$J$55,8,FALSE))</f>
        <v>44.68</v>
      </c>
      <c r="E45" s="70">
        <f>IF(ISNA(VLOOKUP($A45,'3000m handicap'!$C$2:$C$43,1,FALSE)),0,VLOOKUP($A45,'3000m handicap'!$C$2:$I$43,7,FALSE))</f>
        <v>62.86</v>
      </c>
      <c r="F45" s="70">
        <f>IF(ISNA(VLOOKUP($A45,'5000m handicap'!$C$2:$C$43,1,FALSE)),0,VLOOKUP($A45,'5000m handicap'!$C$2:$I$43,7,FALSE))</f>
        <v>8.33</v>
      </c>
      <c r="G45" s="70">
        <f>IF(ISNA(VLOOKUP($A45,'Peter Moor 2000m'!$C$2:$C$49,1,FALSE)),0,VLOOKUP($A45,'Peter Moor 2000m'!$C$2:$I$49,7,FALSE))</f>
        <v>33.33</v>
      </c>
      <c r="H45" s="70">
        <f>IF(ISNA(VLOOKUP($A45,'2 Bridges Relay'!$E$2:$E$35,1,FALSE)),0,VLOOKUP($A45,'2 Bridges Relay'!$E$2:$G$35,3,FALSE))</f>
        <v>0</v>
      </c>
      <c r="I45" s="70">
        <f>IF(ISNA(VLOOKUP($A45,'10 km'!$B$2:$B$39,1,FALSE)),0,VLOOKUP($A45,'10 km'!$B$2:$D$39,3,FALSE))</f>
        <v>0</v>
      </c>
      <c r="J45" s="70">
        <f>IF(ISNA(VLOOKUP($A45,'KL handicap'!$C$2:$C$28,1,FALSE)),0,VLOOKUP($A45,'KL handicap'!$C$2:$I$28,7,FALSE))</f>
        <v>19.05</v>
      </c>
      <c r="K45" s="70">
        <f>IF(ISNA(VLOOKUP($A45,'Max Howard Tan handicap'!$C$2:$C$24,1,FALSE)),0,VLOOKUP($A45,'Max Howard Tan handicap'!$C$2:$I$24,7,FALSE))</f>
        <v>0</v>
      </c>
      <c r="L45" s="71">
        <f t="shared" si="6"/>
        <v>168.25</v>
      </c>
      <c r="M45" s="80">
        <f t="shared" si="7"/>
        <v>5</v>
      </c>
      <c r="N45" s="72">
        <f t="shared" si="8"/>
        <v>0</v>
      </c>
      <c r="O45" s="72">
        <f t="shared" si="9"/>
        <v>168.25</v>
      </c>
      <c r="P45" s="25">
        <f t="shared" si="10"/>
        <v>41</v>
      </c>
      <c r="Q45" s="26">
        <f t="shared" si="11"/>
        <v>41</v>
      </c>
      <c r="T45" s="62"/>
      <c r="U45" s="46"/>
    </row>
    <row r="46" spans="1:21" x14ac:dyDescent="0.2">
      <c r="A46" s="38" t="s">
        <v>108</v>
      </c>
      <c r="B46" s="91" t="s">
        <v>32</v>
      </c>
      <c r="C46" s="69">
        <f>IF(ISNA(VLOOKUP($A46,'5M''s'!$D$2:$D$35,1,FALSE)),0,VLOOKUP($A46,'5M''s'!$D$2:$E$35,2,FALSE))</f>
        <v>0</v>
      </c>
      <c r="D46" s="101">
        <f>IF(ISNA(VLOOKUP($A46,'Mile handicap'!$C$2:$C$55,1,FALSE)),0,VLOOKUP($A46,'Mile handicap'!$C$2:$J$55,8,FALSE))</f>
        <v>10.64</v>
      </c>
      <c r="E46" s="70">
        <f>IF(ISNA(VLOOKUP($A46,'3000m handicap'!$C$2:$C$43,1,FALSE)),0,VLOOKUP($A46,'3000m handicap'!$C$2:$I$43,7,FALSE))</f>
        <v>0</v>
      </c>
      <c r="F46" s="70">
        <f>IF(ISNA(VLOOKUP($A46,'5000m handicap'!$C$2:$C$43,1,FALSE)),0,VLOOKUP($A46,'5000m handicap'!$C$2:$I$43,7,FALSE))</f>
        <v>0</v>
      </c>
      <c r="G46" s="70">
        <f>IF(ISNA(VLOOKUP($A46,'Peter Moor 2000m'!$C$2:$C$49,1,FALSE)),0,VLOOKUP($A46,'Peter Moor 2000m'!$C$2:$I$49,7,FALSE))</f>
        <v>78.569999999999993</v>
      </c>
      <c r="H46" s="70">
        <f>IF(ISNA(VLOOKUP($A46,'2 Bridges Relay'!$E$2:$E$35,1,FALSE)),0,VLOOKUP($A46,'2 Bridges Relay'!$E$2:$G$35,3,FALSE))</f>
        <v>78.569999999999993</v>
      </c>
      <c r="I46" s="70">
        <f>IF(ISNA(VLOOKUP($A46,'10 km'!$B$2:$B$39,1,FALSE)),0,VLOOKUP($A46,'10 km'!$B$2:$D$39,3,FALSE))</f>
        <v>0</v>
      </c>
      <c r="J46" s="70">
        <f>IF(ISNA(VLOOKUP($A46,'KL handicap'!$C$2:$C$28,1,FALSE)),0,VLOOKUP($A46,'KL handicap'!$C$2:$I$28,7,FALSE))</f>
        <v>0</v>
      </c>
      <c r="K46" s="70">
        <f>IF(ISNA(VLOOKUP($A46,'Max Howard Tan handicap'!$C$2:$C$24,1,FALSE)),0,VLOOKUP($A46,'Max Howard Tan handicap'!$C$2:$I$24,7,FALSE))</f>
        <v>0</v>
      </c>
      <c r="L46" s="71">
        <f t="shared" si="6"/>
        <v>167.77999999999997</v>
      </c>
      <c r="M46" s="80">
        <f t="shared" si="7"/>
        <v>3</v>
      </c>
      <c r="N46" s="72">
        <f t="shared" si="8"/>
        <v>0</v>
      </c>
      <c r="O46" s="72">
        <f t="shared" si="9"/>
        <v>167.77999999999997</v>
      </c>
      <c r="P46" s="25">
        <f t="shared" si="10"/>
        <v>42</v>
      </c>
      <c r="Q46" s="26">
        <f t="shared" si="11"/>
        <v>42</v>
      </c>
      <c r="T46" s="62"/>
      <c r="U46" s="46"/>
    </row>
    <row r="47" spans="1:21" x14ac:dyDescent="0.2">
      <c r="A47" s="38" t="s">
        <v>131</v>
      </c>
      <c r="B47" s="91" t="s">
        <v>32</v>
      </c>
      <c r="C47" s="69">
        <f>IF(ISNA(VLOOKUP($A47,'5M''s'!$D$2:$D$35,1,FALSE)),0,VLOOKUP($A47,'5M''s'!$D$2:$E$35,2,FALSE))</f>
        <v>0</v>
      </c>
      <c r="D47" s="101">
        <f>IF(ISNA(VLOOKUP($A47,'Mile handicap'!$C$2:$C$55,1,FALSE)),0,VLOOKUP($A47,'Mile handicap'!$C$2:$J$55,8,FALSE))</f>
        <v>72.34</v>
      </c>
      <c r="E47" s="70">
        <f>IF(ISNA(VLOOKUP($A47,'3000m handicap'!$C$2:$C$43,1,FALSE)),0,VLOOKUP($A47,'3000m handicap'!$C$2:$I$43,7,FALSE))</f>
        <v>0</v>
      </c>
      <c r="F47" s="70">
        <f>IF(ISNA(VLOOKUP($A47,'5000m handicap'!$C$2:$C$43,1,FALSE)),0,VLOOKUP($A47,'5000m handicap'!$C$2:$I$43,7,FALSE))</f>
        <v>25</v>
      </c>
      <c r="G47" s="70">
        <f>IF(ISNA(VLOOKUP($A47,'Peter Moor 2000m'!$C$2:$C$49,1,FALSE)),0,VLOOKUP($A47,'Peter Moor 2000m'!$C$2:$I$49,7,FALSE))</f>
        <v>66.67</v>
      </c>
      <c r="H47" s="70">
        <f>IF(ISNA(VLOOKUP($A47,'2 Bridges Relay'!$E$2:$E$35,1,FALSE)),0,VLOOKUP($A47,'2 Bridges Relay'!$E$2:$G$35,3,FALSE))</f>
        <v>0</v>
      </c>
      <c r="I47" s="70">
        <f>IF(ISNA(VLOOKUP($A47,'10 km'!$B$2:$B$39,1,FALSE)),0,VLOOKUP($A47,'10 km'!$B$2:$D$39,3,FALSE))</f>
        <v>0</v>
      </c>
      <c r="J47" s="70">
        <f>IF(ISNA(VLOOKUP($A47,'KL handicap'!$C$2:$C$28,1,FALSE)),0,VLOOKUP($A47,'KL handicap'!$C$2:$I$28,7,FALSE))</f>
        <v>0</v>
      </c>
      <c r="K47" s="70">
        <f>IF(ISNA(VLOOKUP($A47,'Max Howard Tan handicap'!$C$2:$C$24,1,FALSE)),0,VLOOKUP($A47,'Max Howard Tan handicap'!$C$2:$I$24,7,FALSE))</f>
        <v>0</v>
      </c>
      <c r="L47" s="71">
        <f t="shared" si="6"/>
        <v>164.01</v>
      </c>
      <c r="M47" s="80">
        <f t="shared" si="7"/>
        <v>3</v>
      </c>
      <c r="N47" s="72">
        <f t="shared" si="8"/>
        <v>0</v>
      </c>
      <c r="O47" s="72">
        <f t="shared" si="9"/>
        <v>164.01</v>
      </c>
      <c r="P47" s="25">
        <f t="shared" si="10"/>
        <v>43</v>
      </c>
      <c r="Q47" s="26">
        <f t="shared" si="11"/>
        <v>43</v>
      </c>
      <c r="T47" s="62"/>
      <c r="U47" s="46"/>
    </row>
    <row r="48" spans="1:21" x14ac:dyDescent="0.2">
      <c r="A48" s="38" t="s">
        <v>95</v>
      </c>
      <c r="B48" s="91" t="s">
        <v>32</v>
      </c>
      <c r="C48" s="105">
        <f>IF(ISNA(VLOOKUP($A48,'5M''s'!$D$2:$D$35,1,FALSE)),0,VLOOKUP($A48,'5M''s'!$D$2:$E$35,2,FALSE))</f>
        <v>100</v>
      </c>
      <c r="D48" s="115">
        <f>IF(ISNA(VLOOKUP($A48,'Mile handicap'!$C$2:$C$55,1,FALSE)),0,VLOOKUP($A48,'Mile handicap'!$C$2:$J$55,8,FALSE))</f>
        <v>61.7</v>
      </c>
      <c r="E48" s="70">
        <f>IF(ISNA(VLOOKUP($A48,'3000m handicap'!$C$2:$C$43,1,FALSE)),0,VLOOKUP($A48,'3000m handicap'!$C$2:$I$43,7,FALSE))</f>
        <v>0</v>
      </c>
      <c r="F48" s="70">
        <f>IF(ISNA(VLOOKUP($A48,'5000m handicap'!$C$2:$C$43,1,FALSE)),0,VLOOKUP($A48,'5000m handicap'!$C$2:$I$43,7,FALSE))</f>
        <v>0</v>
      </c>
      <c r="G48" s="70">
        <f>IF(ISNA(VLOOKUP($A48,'Peter Moor 2000m'!$C$2:$C$49,1,FALSE)),0,VLOOKUP($A48,'Peter Moor 2000m'!$C$2:$I$49,7,FALSE))</f>
        <v>0</v>
      </c>
      <c r="H48" s="70">
        <f>IF(ISNA(VLOOKUP($A48,'2 Bridges Relay'!$E$2:$E$35,1,FALSE)),0,VLOOKUP($A48,'2 Bridges Relay'!$E$2:$G$35,3,FALSE))</f>
        <v>0</v>
      </c>
      <c r="I48" s="70">
        <f>IF(ISNA(VLOOKUP($A48,'10 km'!$B$2:$B$39,1,FALSE)),0,VLOOKUP($A48,'10 km'!$B$2:$D$39,3,FALSE))</f>
        <v>0</v>
      </c>
      <c r="J48" s="70">
        <f>IF(ISNA(VLOOKUP($A48,'KL handicap'!$C$2:$C$28,1,FALSE)),0,VLOOKUP($A48,'KL handicap'!$C$2:$I$28,7,FALSE))</f>
        <v>0</v>
      </c>
      <c r="K48" s="70">
        <f>IF(ISNA(VLOOKUP($A48,'Max Howard Tan handicap'!$C$2:$C$24,1,FALSE)),0,VLOOKUP($A48,'Max Howard Tan handicap'!$C$2:$I$24,7,FALSE))</f>
        <v>0</v>
      </c>
      <c r="L48" s="71">
        <f t="shared" si="6"/>
        <v>161.69999999999999</v>
      </c>
      <c r="M48" s="80">
        <f t="shared" si="7"/>
        <v>2</v>
      </c>
      <c r="N48" s="72">
        <f t="shared" si="8"/>
        <v>0</v>
      </c>
      <c r="O48" s="72">
        <f t="shared" si="9"/>
        <v>161.69999999999999</v>
      </c>
      <c r="P48" s="25">
        <f t="shared" si="10"/>
        <v>44</v>
      </c>
      <c r="Q48" s="26">
        <f t="shared" si="11"/>
        <v>44</v>
      </c>
      <c r="T48" s="62"/>
      <c r="U48" s="46"/>
    </row>
    <row r="49" spans="1:21" x14ac:dyDescent="0.2">
      <c r="A49" s="38" t="s">
        <v>41</v>
      </c>
      <c r="B49" s="91" t="s">
        <v>33</v>
      </c>
      <c r="C49" s="69">
        <f>IF(ISNA(VLOOKUP($A49,'5M''s'!$D$2:$D$35,1,FALSE)),0,VLOOKUP($A49,'5M''s'!$D$2:$E$35,2,FALSE))</f>
        <v>0</v>
      </c>
      <c r="D49" s="101">
        <f>IF(ISNA(VLOOKUP($A49,'Mile handicap'!$C$2:$C$55,1,FALSE)),0,VLOOKUP($A49,'Mile handicap'!$C$2:$J$55,8,FALSE))</f>
        <v>25.53</v>
      </c>
      <c r="E49" s="118">
        <f>IF(ISNA(VLOOKUP($A49,'3000m handicap'!$C$2:$C$43,1,FALSE)),0,VLOOKUP($A49,'3000m handicap'!$C$2:$I$43,7,FALSE))</f>
        <v>100</v>
      </c>
      <c r="F49" s="70">
        <f>IF(ISNA(VLOOKUP($A49,'5000m handicap'!$C$2:$C$43,1,FALSE)),0,VLOOKUP($A49,'5000m handicap'!$C$2:$I$43,7,FALSE))</f>
        <v>33.33</v>
      </c>
      <c r="G49" s="70">
        <f>IF(ISNA(VLOOKUP($A49,'Peter Moor 2000m'!$C$2:$C$49,1,FALSE)),0,VLOOKUP($A49,'Peter Moor 2000m'!$C$2:$I$49,7,FALSE))</f>
        <v>0</v>
      </c>
      <c r="H49" s="70">
        <f>IF(ISNA(VLOOKUP($A49,'2 Bridges Relay'!$E$2:$E$35,1,FALSE)),0,VLOOKUP($A49,'2 Bridges Relay'!$E$2:$G$35,3,FALSE))</f>
        <v>0</v>
      </c>
      <c r="I49" s="70">
        <f>IF(ISNA(VLOOKUP($A49,'10 km'!$B$2:$B$39,1,FALSE)),0,VLOOKUP($A49,'10 km'!$B$2:$D$39,3,FALSE))</f>
        <v>0</v>
      </c>
      <c r="J49" s="70">
        <f>IF(ISNA(VLOOKUP($A49,'KL handicap'!$C$2:$C$28,1,FALSE)),0,VLOOKUP($A49,'KL handicap'!$C$2:$I$28,7,FALSE))</f>
        <v>0</v>
      </c>
      <c r="K49" s="70">
        <f>IF(ISNA(VLOOKUP($A49,'Max Howard Tan handicap'!$C$2:$C$24,1,FALSE)),0,VLOOKUP($A49,'Max Howard Tan handicap'!$C$2:$I$24,7,FALSE))</f>
        <v>0</v>
      </c>
      <c r="L49" s="71">
        <f t="shared" si="6"/>
        <v>158.86000000000001</v>
      </c>
      <c r="M49" s="80">
        <f t="shared" si="7"/>
        <v>3</v>
      </c>
      <c r="N49" s="72">
        <f t="shared" si="8"/>
        <v>0</v>
      </c>
      <c r="O49" s="72">
        <f t="shared" si="9"/>
        <v>158.86000000000001</v>
      </c>
      <c r="P49" s="25">
        <f t="shared" si="10"/>
        <v>45</v>
      </c>
      <c r="Q49" s="26">
        <f t="shared" si="11"/>
        <v>45</v>
      </c>
      <c r="T49" s="62"/>
      <c r="U49" s="46"/>
    </row>
    <row r="50" spans="1:21" x14ac:dyDescent="0.2">
      <c r="A50" s="38" t="s">
        <v>62</v>
      </c>
      <c r="B50" s="91" t="s">
        <v>32</v>
      </c>
      <c r="C50" s="69">
        <f>IF(ISNA(VLOOKUP($A50,'5M''s'!$D$2:$D$35,1,FALSE)),0,VLOOKUP($A50,'5M''s'!$D$2:$E$35,2,FALSE))</f>
        <v>0</v>
      </c>
      <c r="D50" s="101">
        <f>IF(ISNA(VLOOKUP($A50,'Mile handicap'!$C$2:$C$55,1,FALSE)),0,VLOOKUP($A50,'Mile handicap'!$C$2:$J$55,8,FALSE))</f>
        <v>48.94</v>
      </c>
      <c r="E50" s="70">
        <f>IF(ISNA(VLOOKUP($A50,'3000m handicap'!$C$2:$C$43,1,FALSE)),0,VLOOKUP($A50,'3000m handicap'!$C$2:$I$43,7,FALSE))</f>
        <v>8.57</v>
      </c>
      <c r="F50" s="70">
        <f>IF(ISNA(VLOOKUP($A50,'5000m handicap'!$C$2:$C$43,1,FALSE)),0,VLOOKUP($A50,'5000m handicap'!$C$2:$I$43,7,FALSE))</f>
        <v>0</v>
      </c>
      <c r="G50" s="70">
        <f>IF(ISNA(VLOOKUP($A50,'Peter Moor 2000m'!$C$2:$C$49,1,FALSE)),0,VLOOKUP($A50,'Peter Moor 2000m'!$C$2:$I$49,7,FALSE))</f>
        <v>85.71</v>
      </c>
      <c r="H50" s="70">
        <f>IF(ISNA(VLOOKUP($A50,'2 Bridges Relay'!$E$2:$E$35,1,FALSE)),0,VLOOKUP($A50,'2 Bridges Relay'!$E$2:$G$35,3,FALSE))</f>
        <v>0</v>
      </c>
      <c r="I50" s="70">
        <f>IF(ISNA(VLOOKUP($A50,'10 km'!$B$2:$B$39,1,FALSE)),0,VLOOKUP($A50,'10 km'!$B$2:$D$39,3,FALSE))</f>
        <v>0</v>
      </c>
      <c r="J50" s="70">
        <f>IF(ISNA(VLOOKUP($A50,'KL handicap'!$C$2:$C$28,1,FALSE)),0,VLOOKUP($A50,'KL handicap'!$C$2:$I$28,7,FALSE))</f>
        <v>0</v>
      </c>
      <c r="K50" s="70">
        <f>IF(ISNA(VLOOKUP($A50,'Max Howard Tan handicap'!$C$2:$C$24,1,FALSE)),0,VLOOKUP($A50,'Max Howard Tan handicap'!$C$2:$I$24,7,FALSE))</f>
        <v>0</v>
      </c>
      <c r="L50" s="71">
        <f t="shared" si="6"/>
        <v>143.22</v>
      </c>
      <c r="M50" s="80">
        <f t="shared" si="7"/>
        <v>3</v>
      </c>
      <c r="N50" s="72">
        <f t="shared" si="8"/>
        <v>0</v>
      </c>
      <c r="O50" s="72">
        <f t="shared" si="9"/>
        <v>143.22</v>
      </c>
      <c r="P50" s="25">
        <f t="shared" si="10"/>
        <v>46</v>
      </c>
      <c r="Q50" s="26">
        <f t="shared" si="11"/>
        <v>46</v>
      </c>
      <c r="T50" s="62"/>
      <c r="U50" s="46"/>
    </row>
    <row r="51" spans="1:21" x14ac:dyDescent="0.2">
      <c r="A51" s="38" t="s">
        <v>275</v>
      </c>
      <c r="B51" s="91" t="s">
        <v>32</v>
      </c>
      <c r="C51" s="69">
        <f>IF(ISNA(VLOOKUP($A51,'5M''s'!$D$2:$D$35,1,FALSE)),0,VLOOKUP($A51,'5M''s'!$D$2:$E$35,2,FALSE))</f>
        <v>0</v>
      </c>
      <c r="D51" s="101">
        <f>IF(ISNA(VLOOKUP($A51,'Mile handicap'!$C$2:$C$55,1,FALSE)),0,VLOOKUP($A51,'Mile handicap'!$C$2:$J$55,8,FALSE))</f>
        <v>0</v>
      </c>
      <c r="E51" s="70">
        <f>IF(ISNA(VLOOKUP($A51,'3000m handicap'!$C$2:$C$43,1,FALSE)),0,VLOOKUP($A51,'3000m handicap'!$C$2:$I$43,7,FALSE))</f>
        <v>0</v>
      </c>
      <c r="F51" s="70">
        <f>IF(ISNA(VLOOKUP($A51,'5000m handicap'!$C$2:$C$43,1,FALSE)),0,VLOOKUP($A51,'5000m handicap'!$C$2:$I$43,7,FALSE))</f>
        <v>0</v>
      </c>
      <c r="G51" s="70">
        <f>IF(ISNA(VLOOKUP($A51,'Peter Moor 2000m'!$C$2:$C$49,1,FALSE)),0,VLOOKUP($A51,'Peter Moor 2000m'!$C$2:$I$49,7,FALSE))</f>
        <v>28.57</v>
      </c>
      <c r="H51" s="70">
        <f>IF(ISNA(VLOOKUP($A51,'2 Bridges Relay'!$E$2:$E$35,1,FALSE)),0,VLOOKUP($A51,'2 Bridges Relay'!$E$2:$G$35,3,FALSE))</f>
        <v>0</v>
      </c>
      <c r="I51" s="70">
        <f>IF(ISNA(VLOOKUP($A51,'10 km'!$B$2:$B$39,1,FALSE)),0,VLOOKUP($A51,'10 km'!$B$2:$D$39,3,FALSE))</f>
        <v>57.89</v>
      </c>
      <c r="J51" s="70">
        <f>IF(ISNA(VLOOKUP($A51,'KL handicap'!$C$2:$C$28,1,FALSE)),0,VLOOKUP($A51,'KL handicap'!$C$2:$I$28,7,FALSE))</f>
        <v>0</v>
      </c>
      <c r="K51" s="70">
        <f>IF(ISNA(VLOOKUP($A51,'Max Howard Tan handicap'!$C$2:$C$24,1,FALSE)),0,VLOOKUP($A51,'Max Howard Tan handicap'!$C$2:$I$24,7,FALSE))</f>
        <v>52.63</v>
      </c>
      <c r="L51" s="71">
        <f t="shared" si="6"/>
        <v>139.09</v>
      </c>
      <c r="M51" s="80">
        <f t="shared" si="7"/>
        <v>3</v>
      </c>
      <c r="N51" s="72">
        <f t="shared" si="8"/>
        <v>0</v>
      </c>
      <c r="O51" s="72">
        <f t="shared" si="9"/>
        <v>139.09</v>
      </c>
      <c r="P51" s="25">
        <f t="shared" si="10"/>
        <v>47</v>
      </c>
      <c r="Q51" s="26">
        <f t="shared" si="11"/>
        <v>47</v>
      </c>
      <c r="T51" s="62"/>
      <c r="U51" s="46"/>
    </row>
    <row r="52" spans="1:21" x14ac:dyDescent="0.2">
      <c r="A52" s="38" t="s">
        <v>196</v>
      </c>
      <c r="B52" s="91" t="s">
        <v>32</v>
      </c>
      <c r="C52" s="69">
        <f>IF(ISNA(VLOOKUP($A52,'5M''s'!$D$2:$D$35,1,FALSE)),0,VLOOKUP($A52,'5M''s'!$D$2:$E$35,2,FALSE))</f>
        <v>0</v>
      </c>
      <c r="D52" s="101">
        <f>IF(ISNA(VLOOKUP($A52,'Mile handicap'!$C$2:$C$55,1,FALSE)),0,VLOOKUP($A52,'Mile handicap'!$C$2:$J$55,8,FALSE))</f>
        <v>80.849999999999994</v>
      </c>
      <c r="E52" s="70">
        <f>IF(ISNA(VLOOKUP($A52,'3000m handicap'!$C$2:$C$43,1,FALSE)),0,VLOOKUP($A52,'3000m handicap'!$C$2:$I$43,7,FALSE))</f>
        <v>0</v>
      </c>
      <c r="F52" s="70">
        <f>IF(ISNA(VLOOKUP($A52,'5000m handicap'!$C$2:$C$43,1,FALSE)),0,VLOOKUP($A52,'5000m handicap'!$C$2:$I$43,7,FALSE))</f>
        <v>0</v>
      </c>
      <c r="G52" s="70">
        <f>IF(ISNA(VLOOKUP($A52,'Peter Moor 2000m'!$C$2:$C$49,1,FALSE)),0,VLOOKUP($A52,'Peter Moor 2000m'!$C$2:$I$49,7,FALSE))</f>
        <v>0</v>
      </c>
      <c r="H52" s="70">
        <f>IF(ISNA(VLOOKUP($A52,'2 Bridges Relay'!$E$2:$E$35,1,FALSE)),0,VLOOKUP($A52,'2 Bridges Relay'!$E$2:$G$35,3,FALSE))</f>
        <v>0</v>
      </c>
      <c r="I52" s="70">
        <f>IF(ISNA(VLOOKUP($A52,'10 km'!$B$2:$B$39,1,FALSE)),0,VLOOKUP($A52,'10 km'!$B$2:$D$39,3,FALSE))</f>
        <v>50</v>
      </c>
      <c r="J52" s="70">
        <f>IF(ISNA(VLOOKUP($A52,'KL handicap'!$C$2:$C$28,1,FALSE)),0,VLOOKUP($A52,'KL handicap'!$C$2:$I$28,7,FALSE))</f>
        <v>0</v>
      </c>
      <c r="K52" s="70">
        <f>IF(ISNA(VLOOKUP($A52,'Max Howard Tan handicap'!$C$2:$C$24,1,FALSE)),0,VLOOKUP($A52,'Max Howard Tan handicap'!$C$2:$I$24,7,FALSE))</f>
        <v>0</v>
      </c>
      <c r="L52" s="71">
        <f t="shared" si="6"/>
        <v>130.85</v>
      </c>
      <c r="M52" s="80">
        <f t="shared" si="7"/>
        <v>2</v>
      </c>
      <c r="N52" s="72">
        <f t="shared" si="8"/>
        <v>0</v>
      </c>
      <c r="O52" s="72">
        <f t="shared" si="9"/>
        <v>130.85</v>
      </c>
      <c r="P52" s="25">
        <f t="shared" si="10"/>
        <v>48</v>
      </c>
      <c r="Q52" s="26">
        <f t="shared" si="11"/>
        <v>48</v>
      </c>
      <c r="T52" s="62"/>
      <c r="U52" s="46"/>
    </row>
    <row r="53" spans="1:21" x14ac:dyDescent="0.2">
      <c r="A53" s="38" t="s">
        <v>110</v>
      </c>
      <c r="B53" s="91" t="s">
        <v>32</v>
      </c>
      <c r="C53" s="69">
        <f>IF(ISNA(VLOOKUP($A53,'5M''s'!$D$2:$D$35,1,FALSE)),0,VLOOKUP($A53,'5M''s'!$D$2:$E$35,2,FALSE))</f>
        <v>0</v>
      </c>
      <c r="D53" s="101">
        <f>IF(ISNA(VLOOKUP($A53,'Mile handicap'!$C$2:$C$55,1,FALSE)),0,VLOOKUP($A53,'Mile handicap'!$C$2:$J$55,8,FALSE))</f>
        <v>0</v>
      </c>
      <c r="E53" s="70">
        <f>IF(ISNA(VLOOKUP($A53,'3000m handicap'!$C$2:$C$43,1,FALSE)),0,VLOOKUP($A53,'3000m handicap'!$C$2:$I$43,7,FALSE))</f>
        <v>25.71</v>
      </c>
      <c r="F53" s="70">
        <f>IF(ISNA(VLOOKUP($A53,'5000m handicap'!$C$2:$C$43,1,FALSE)),0,VLOOKUP($A53,'5000m handicap'!$C$2:$I$43,7,FALSE))</f>
        <v>0</v>
      </c>
      <c r="G53" s="70">
        <f>IF(ISNA(VLOOKUP($A53,'Peter Moor 2000m'!$C$2:$C$49,1,FALSE)),0,VLOOKUP($A53,'Peter Moor 2000m'!$C$2:$I$49,7,FALSE))</f>
        <v>66.67</v>
      </c>
      <c r="H53" s="70">
        <f>IF(ISNA(VLOOKUP($A53,'2 Bridges Relay'!$E$2:$E$35,1,FALSE)),0,VLOOKUP($A53,'2 Bridges Relay'!$E$2:$G$35,3,FALSE))</f>
        <v>0</v>
      </c>
      <c r="I53" s="70">
        <f>IF(ISNA(VLOOKUP($A53,'10 km'!$B$2:$B$39,1,FALSE)),0,VLOOKUP($A53,'10 km'!$B$2:$D$39,3,FALSE))</f>
        <v>36.840000000000003</v>
      </c>
      <c r="J53" s="70">
        <f>IF(ISNA(VLOOKUP($A53,'KL handicap'!$C$2:$C$28,1,FALSE)),0,VLOOKUP($A53,'KL handicap'!$C$2:$I$28,7,FALSE))</f>
        <v>0</v>
      </c>
      <c r="K53" s="70">
        <f>IF(ISNA(VLOOKUP($A53,'Max Howard Tan handicap'!$C$2:$C$24,1,FALSE)),0,VLOOKUP($A53,'Max Howard Tan handicap'!$C$2:$I$24,7,FALSE))</f>
        <v>0</v>
      </c>
      <c r="L53" s="71">
        <f t="shared" si="6"/>
        <v>129.22</v>
      </c>
      <c r="M53" s="80">
        <f t="shared" si="7"/>
        <v>3</v>
      </c>
      <c r="N53" s="72">
        <f t="shared" si="8"/>
        <v>0</v>
      </c>
      <c r="O53" s="72">
        <f t="shared" si="9"/>
        <v>129.22</v>
      </c>
      <c r="P53" s="25">
        <f t="shared" si="10"/>
        <v>49</v>
      </c>
      <c r="Q53" s="26">
        <f t="shared" si="11"/>
        <v>49</v>
      </c>
      <c r="T53" s="62"/>
      <c r="U53" s="46"/>
    </row>
    <row r="54" spans="1:21" x14ac:dyDescent="0.2">
      <c r="A54" s="38" t="s">
        <v>207</v>
      </c>
      <c r="B54" s="91" t="s">
        <v>32</v>
      </c>
      <c r="C54" s="69">
        <f>IF(ISNA(VLOOKUP($A54,'5M''s'!$D$2:$D$35,1,FALSE)),0,VLOOKUP($A54,'5M''s'!$D$2:$E$35,2,FALSE))</f>
        <v>0</v>
      </c>
      <c r="D54" s="101">
        <f>IF(ISNA(VLOOKUP($A54,'Mile handicap'!$C$2:$C$55,1,FALSE)),0,VLOOKUP($A54,'Mile handicap'!$C$2:$J$55,8,FALSE))</f>
        <v>0</v>
      </c>
      <c r="E54" s="70">
        <f>IF(ISNA(VLOOKUP($A54,'3000m handicap'!$C$2:$C$43,1,FALSE)),0,VLOOKUP($A54,'3000m handicap'!$C$2:$I$43,7,FALSE))</f>
        <v>51.43</v>
      </c>
      <c r="F54" s="70">
        <f>IF(ISNA(VLOOKUP($A54,'5000m handicap'!$C$2:$C$43,1,FALSE)),0,VLOOKUP($A54,'5000m handicap'!$C$2:$I$43,7,FALSE))</f>
        <v>0</v>
      </c>
      <c r="G54" s="70">
        <f>IF(ISNA(VLOOKUP($A54,'Peter Moor 2000m'!$C$2:$C$49,1,FALSE)),0,VLOOKUP($A54,'Peter Moor 2000m'!$C$2:$I$49,7,FALSE))</f>
        <v>33.33</v>
      </c>
      <c r="H54" s="70">
        <f>IF(ISNA(VLOOKUP($A54,'2 Bridges Relay'!$E$2:$E$35,1,FALSE)),0,VLOOKUP($A54,'2 Bridges Relay'!$E$2:$G$35,3,FALSE))</f>
        <v>0</v>
      </c>
      <c r="I54" s="70">
        <f>IF(ISNA(VLOOKUP($A54,'10 km'!$B$2:$B$39,1,FALSE)),0,VLOOKUP($A54,'10 km'!$B$2:$D$39,3,FALSE))</f>
        <v>42.11</v>
      </c>
      <c r="J54" s="70">
        <f>IF(ISNA(VLOOKUP($A54,'KL handicap'!$C$2:$C$28,1,FALSE)),0,VLOOKUP($A54,'KL handicap'!$C$2:$I$28,7,FALSE))</f>
        <v>0</v>
      </c>
      <c r="K54" s="70">
        <f>IF(ISNA(VLOOKUP($A54,'Max Howard Tan handicap'!$C$2:$C$24,1,FALSE)),0,VLOOKUP($A54,'Max Howard Tan handicap'!$C$2:$I$24,7,FALSE))</f>
        <v>0</v>
      </c>
      <c r="L54" s="71">
        <f t="shared" si="6"/>
        <v>126.86999999999999</v>
      </c>
      <c r="M54" s="80">
        <f t="shared" si="7"/>
        <v>3</v>
      </c>
      <c r="N54" s="72">
        <f t="shared" si="8"/>
        <v>0</v>
      </c>
      <c r="O54" s="72">
        <f t="shared" si="9"/>
        <v>126.86999999999999</v>
      </c>
      <c r="P54" s="25">
        <f t="shared" si="10"/>
        <v>50</v>
      </c>
      <c r="Q54" s="26">
        <f t="shared" si="11"/>
        <v>50</v>
      </c>
      <c r="T54" s="62"/>
      <c r="U54" s="46"/>
    </row>
    <row r="55" spans="1:21" x14ac:dyDescent="0.2">
      <c r="A55" s="38" t="s">
        <v>45</v>
      </c>
      <c r="B55" s="91" t="s">
        <v>32</v>
      </c>
      <c r="C55" s="69">
        <f>IF(ISNA(VLOOKUP($A55,'5M''s'!$D$2:$D$35,1,FALSE)),0,VLOOKUP($A55,'5M''s'!$D$2:$E$35,2,FALSE))</f>
        <v>0</v>
      </c>
      <c r="D55" s="101">
        <f>IF(ISNA(VLOOKUP($A55,'Mile handicap'!$C$2:$C$55,1,FALSE)),0,VLOOKUP($A55,'Mile handicap'!$C$2:$J$55,8,FALSE))</f>
        <v>55.32</v>
      </c>
      <c r="E55" s="70">
        <f>IF(ISNA(VLOOKUP($A55,'3000m handicap'!$C$2:$C$43,1,FALSE)),0,VLOOKUP($A55,'3000m handicap'!$C$2:$I$43,7,FALSE))</f>
        <v>71.430000000000007</v>
      </c>
      <c r="F55" s="70">
        <f>IF(ISNA(VLOOKUP($A55,'5000m handicap'!$C$2:$C$43,1,FALSE)),0,VLOOKUP($A55,'5000m handicap'!$C$2:$I$43,7,FALSE))</f>
        <v>0</v>
      </c>
      <c r="G55" s="70">
        <f>IF(ISNA(VLOOKUP($A55,'Peter Moor 2000m'!$C$2:$C$49,1,FALSE)),0,VLOOKUP($A55,'Peter Moor 2000m'!$C$2:$I$49,7,FALSE))</f>
        <v>0</v>
      </c>
      <c r="H55" s="70">
        <f>IF(ISNA(VLOOKUP($A55,'2 Bridges Relay'!$E$2:$E$35,1,FALSE)),0,VLOOKUP($A55,'2 Bridges Relay'!$E$2:$G$35,3,FALSE))</f>
        <v>0</v>
      </c>
      <c r="I55" s="70">
        <f>IF(ISNA(VLOOKUP($A55,'10 km'!$B$2:$B$39,1,FALSE)),0,VLOOKUP($A55,'10 km'!$B$2:$D$39,3,FALSE))</f>
        <v>0</v>
      </c>
      <c r="J55" s="70">
        <f>IF(ISNA(VLOOKUP($A55,'KL handicap'!$C$2:$C$28,1,FALSE)),0,VLOOKUP($A55,'KL handicap'!$C$2:$I$28,7,FALSE))</f>
        <v>0</v>
      </c>
      <c r="K55" s="70">
        <f>IF(ISNA(VLOOKUP($A55,'Max Howard Tan handicap'!$C$2:$C$24,1,FALSE)),0,VLOOKUP($A55,'Max Howard Tan handicap'!$C$2:$I$24,7,FALSE))</f>
        <v>0</v>
      </c>
      <c r="L55" s="71">
        <f t="shared" si="6"/>
        <v>126.75</v>
      </c>
      <c r="M55" s="80">
        <f t="shared" si="7"/>
        <v>2</v>
      </c>
      <c r="N55" s="72">
        <f t="shared" si="8"/>
        <v>0</v>
      </c>
      <c r="O55" s="72">
        <f t="shared" si="9"/>
        <v>126.75</v>
      </c>
      <c r="P55" s="25">
        <f t="shared" si="10"/>
        <v>51</v>
      </c>
      <c r="Q55" s="26">
        <f t="shared" si="11"/>
        <v>51</v>
      </c>
      <c r="T55" s="62"/>
      <c r="U55" s="46"/>
    </row>
    <row r="56" spans="1:21" x14ac:dyDescent="0.2">
      <c r="A56" s="38" t="s">
        <v>262</v>
      </c>
      <c r="B56" s="91" t="s">
        <v>33</v>
      </c>
      <c r="C56" s="69">
        <f>IF(ISNA(VLOOKUP($A56,'5M''s'!$D$2:$D$35,1,FALSE)),0,VLOOKUP($A56,'5M''s'!$D$2:$E$35,2,FALSE))</f>
        <v>0</v>
      </c>
      <c r="D56" s="101">
        <f>IF(ISNA(VLOOKUP($A56,'Mile handicap'!$C$2:$C$55,1,FALSE)),0,VLOOKUP($A56,'Mile handicap'!$C$2:$J$55,8,FALSE))</f>
        <v>0</v>
      </c>
      <c r="E56" s="70">
        <f>IF(ISNA(VLOOKUP($A56,'3000m handicap'!$C$2:$C$43,1,FALSE)),0,VLOOKUP($A56,'3000m handicap'!$C$2:$I$43,7,FALSE))</f>
        <v>0</v>
      </c>
      <c r="F56" s="70">
        <f>IF(ISNA(VLOOKUP($A56,'5000m handicap'!$C$2:$C$43,1,FALSE)),0,VLOOKUP($A56,'5000m handicap'!$C$2:$I$43,7,FALSE))</f>
        <v>69.44</v>
      </c>
      <c r="G56" s="70">
        <f>IF(ISNA(VLOOKUP($A56,'Peter Moor 2000m'!$C$2:$C$49,1,FALSE)),0,VLOOKUP($A56,'Peter Moor 2000m'!$C$2:$I$49,7,FALSE))</f>
        <v>54.76</v>
      </c>
      <c r="H56" s="70">
        <f>IF(ISNA(VLOOKUP($A56,'2 Bridges Relay'!$E$2:$E$35,1,FALSE)),0,VLOOKUP($A56,'2 Bridges Relay'!$E$2:$G$35,3,FALSE))</f>
        <v>0</v>
      </c>
      <c r="I56" s="70">
        <f>IF(ISNA(VLOOKUP($A56,'10 km'!$B$2:$B$39,1,FALSE)),0,VLOOKUP($A56,'10 km'!$B$2:$D$39,3,FALSE))</f>
        <v>0</v>
      </c>
      <c r="J56" s="70">
        <f>IF(ISNA(VLOOKUP($A56,'KL handicap'!$C$2:$C$28,1,FALSE)),0,VLOOKUP($A56,'KL handicap'!$C$2:$I$28,7,FALSE))</f>
        <v>0</v>
      </c>
      <c r="K56" s="70">
        <f>IF(ISNA(VLOOKUP($A56,'Max Howard Tan handicap'!$C$2:$C$24,1,FALSE)),0,VLOOKUP($A56,'Max Howard Tan handicap'!$C$2:$I$24,7,FALSE))</f>
        <v>0</v>
      </c>
      <c r="L56" s="71">
        <f t="shared" si="6"/>
        <v>124.19999999999999</v>
      </c>
      <c r="M56" s="80">
        <f t="shared" si="7"/>
        <v>2</v>
      </c>
      <c r="N56" s="72">
        <f t="shared" si="8"/>
        <v>0</v>
      </c>
      <c r="O56" s="72">
        <f t="shared" si="9"/>
        <v>124.19999999999999</v>
      </c>
      <c r="P56" s="25">
        <f t="shared" si="10"/>
        <v>52</v>
      </c>
      <c r="Q56" s="26">
        <f t="shared" si="11"/>
        <v>52</v>
      </c>
      <c r="T56" s="62"/>
      <c r="U56" s="46"/>
    </row>
    <row r="57" spans="1:21" x14ac:dyDescent="0.2">
      <c r="A57" s="38" t="s">
        <v>198</v>
      </c>
      <c r="B57" s="91" t="s">
        <v>33</v>
      </c>
      <c r="C57" s="69">
        <f>IF(ISNA(VLOOKUP($A57,'5M''s'!$D$2:$D$35,1,FALSE)),0,VLOOKUP($A57,'5M''s'!$D$2:$E$35,2,FALSE))</f>
        <v>0</v>
      </c>
      <c r="D57" s="101">
        <f>IF(ISNA(VLOOKUP($A57,'Mile handicap'!$C$2:$C$55,1,FALSE)),0,VLOOKUP($A57,'Mile handicap'!$C$2:$J$55,8,FALSE))</f>
        <v>0</v>
      </c>
      <c r="E57" s="70">
        <f>IF(ISNA(VLOOKUP($A57,'3000m handicap'!$C$2:$C$43,1,FALSE)),0,VLOOKUP($A57,'3000m handicap'!$C$2:$I$43,7,FALSE))</f>
        <v>0</v>
      </c>
      <c r="F57" s="70">
        <f>IF(ISNA(VLOOKUP($A57,'5000m handicap'!$C$2:$C$43,1,FALSE)),0,VLOOKUP($A57,'5000m handicap'!$C$2:$I$43,7,FALSE))</f>
        <v>0</v>
      </c>
      <c r="G57" s="70">
        <f>IF(ISNA(VLOOKUP($A57,'Peter Moor 2000m'!$C$2:$C$49,1,FALSE)),0,VLOOKUP($A57,'Peter Moor 2000m'!$C$2:$I$49,7,FALSE))</f>
        <v>0</v>
      </c>
      <c r="H57" s="70">
        <f>IF(ISNA(VLOOKUP($A57,'2 Bridges Relay'!$E$2:$E$35,1,FALSE)),0,VLOOKUP($A57,'2 Bridges Relay'!$E$2:$G$35,3,FALSE))</f>
        <v>0</v>
      </c>
      <c r="I57" s="70">
        <f>IF(ISNA(VLOOKUP($A57,'10 km'!$B$2:$B$39,1,FALSE)),0,VLOOKUP($A57,'10 km'!$B$2:$D$39,3,FALSE))</f>
        <v>34.21</v>
      </c>
      <c r="J57" s="70">
        <f>IF(ISNA(VLOOKUP($A57,'KL handicap'!$C$2:$C$28,1,FALSE)),0,VLOOKUP($A57,'KL handicap'!$C$2:$I$28,7,FALSE))</f>
        <v>0</v>
      </c>
      <c r="K57" s="70">
        <f>IF(ISNA(VLOOKUP($A57,'Max Howard Tan handicap'!$C$2:$C$24,1,FALSE)),0,VLOOKUP($A57,'Max Howard Tan handicap'!$C$2:$I$24,7,FALSE))</f>
        <v>89.47</v>
      </c>
      <c r="L57" s="71">
        <f t="shared" si="6"/>
        <v>123.68</v>
      </c>
      <c r="M57" s="80">
        <f t="shared" si="7"/>
        <v>2</v>
      </c>
      <c r="N57" s="72">
        <f t="shared" si="8"/>
        <v>0</v>
      </c>
      <c r="O57" s="72">
        <f t="shared" si="9"/>
        <v>123.68</v>
      </c>
      <c r="P57" s="25">
        <f t="shared" si="10"/>
        <v>53</v>
      </c>
      <c r="Q57" s="26">
        <f t="shared" si="11"/>
        <v>53</v>
      </c>
      <c r="T57" s="62"/>
      <c r="U57" s="46"/>
    </row>
    <row r="58" spans="1:21" x14ac:dyDescent="0.2">
      <c r="A58" s="38" t="s">
        <v>277</v>
      </c>
      <c r="B58" s="91" t="s">
        <v>33</v>
      </c>
      <c r="C58" s="69">
        <f>IF(ISNA(VLOOKUP($A58,'5M''s'!$D$2:$D$35,1,FALSE)),0,VLOOKUP($A58,'5M''s'!$D$2:$E$35,2,FALSE))</f>
        <v>0</v>
      </c>
      <c r="D58" s="101">
        <f>IF(ISNA(VLOOKUP($A58,'Mile handicap'!$C$2:$C$55,1,FALSE)),0,VLOOKUP($A58,'Mile handicap'!$C$2:$J$55,8,FALSE))</f>
        <v>0</v>
      </c>
      <c r="E58" s="70">
        <f>IF(ISNA(VLOOKUP($A58,'3000m handicap'!$C$2:$C$43,1,FALSE)),0,VLOOKUP($A58,'3000m handicap'!$C$2:$I$43,7,FALSE))</f>
        <v>0</v>
      </c>
      <c r="F58" s="70">
        <f>IF(ISNA(VLOOKUP($A58,'5000m handicap'!$C$2:$C$43,1,FALSE)),0,VLOOKUP($A58,'5000m handicap'!$C$2:$I$43,7,FALSE))</f>
        <v>0</v>
      </c>
      <c r="G58" s="70">
        <f>IF(ISNA(VLOOKUP($A58,'Peter Moor 2000m'!$C$2:$C$49,1,FALSE)),0,VLOOKUP($A58,'Peter Moor 2000m'!$C$2:$I$49,7,FALSE))</f>
        <v>57.14</v>
      </c>
      <c r="H58" s="70">
        <f>IF(ISNA(VLOOKUP($A58,'2 Bridges Relay'!$E$2:$E$35,1,FALSE)),0,VLOOKUP($A58,'2 Bridges Relay'!$E$2:$G$35,3,FALSE))</f>
        <v>0</v>
      </c>
      <c r="I58" s="70">
        <f>IF(ISNA(VLOOKUP($A58,'10 km'!$B$2:$B$39,1,FALSE)),0,VLOOKUP($A58,'10 km'!$B$2:$D$39,3,FALSE))</f>
        <v>31.58</v>
      </c>
      <c r="J58" s="70">
        <f>IF(ISNA(VLOOKUP($A58,'KL handicap'!$C$2:$C$28,1,FALSE)),0,VLOOKUP($A58,'KL handicap'!$C$2:$I$28,7,FALSE))</f>
        <v>0</v>
      </c>
      <c r="K58" s="70">
        <f>IF(ISNA(VLOOKUP($A58,'Max Howard Tan handicap'!$C$2:$C$24,1,FALSE)),0,VLOOKUP($A58,'Max Howard Tan handicap'!$C$2:$I$24,7,FALSE))</f>
        <v>26.32</v>
      </c>
      <c r="L58" s="71">
        <f t="shared" si="6"/>
        <v>115.03999999999999</v>
      </c>
      <c r="M58" s="80">
        <f t="shared" si="7"/>
        <v>3</v>
      </c>
      <c r="N58" s="72">
        <f t="shared" si="8"/>
        <v>0</v>
      </c>
      <c r="O58" s="72">
        <f t="shared" si="9"/>
        <v>115.03999999999999</v>
      </c>
      <c r="P58" s="25">
        <f t="shared" si="10"/>
        <v>54</v>
      </c>
      <c r="Q58" s="26">
        <f t="shared" si="11"/>
        <v>54</v>
      </c>
      <c r="T58" s="62"/>
      <c r="U58" s="46"/>
    </row>
    <row r="59" spans="1:21" x14ac:dyDescent="0.2">
      <c r="A59" s="38" t="s">
        <v>77</v>
      </c>
      <c r="B59" s="91" t="s">
        <v>32</v>
      </c>
      <c r="C59" s="69">
        <f>IF(ISNA(VLOOKUP($A59,'5M''s'!$D$2:$D$35,1,FALSE)),0,VLOOKUP($A59,'5M''s'!$D$2:$E$35,2,FALSE))</f>
        <v>0</v>
      </c>
      <c r="D59" s="101">
        <f>IF(ISNA(VLOOKUP($A59,'Mile handicap'!$C$2:$C$55,1,FALSE)),0,VLOOKUP($A59,'Mile handicap'!$C$2:$J$55,8,FALSE))</f>
        <v>51.06</v>
      </c>
      <c r="E59" s="70">
        <f>IF(ISNA(VLOOKUP($A59,'3000m handicap'!$C$2:$C$43,1,FALSE)),0,VLOOKUP($A59,'3000m handicap'!$C$2:$I$43,7,FALSE))</f>
        <v>0</v>
      </c>
      <c r="F59" s="70">
        <f>IF(ISNA(VLOOKUP($A59,'5000m handicap'!$C$2:$C$43,1,FALSE)),0,VLOOKUP($A59,'5000m handicap'!$C$2:$I$43,7,FALSE))</f>
        <v>0</v>
      </c>
      <c r="G59" s="70">
        <f>IF(ISNA(VLOOKUP($A59,'Peter Moor 2000m'!$C$2:$C$49,1,FALSE)),0,VLOOKUP($A59,'Peter Moor 2000m'!$C$2:$I$49,7,FALSE))</f>
        <v>0</v>
      </c>
      <c r="H59" s="70">
        <f>IF(ISNA(VLOOKUP($A59,'2 Bridges Relay'!$E$2:$E$35,1,FALSE)),0,VLOOKUP($A59,'2 Bridges Relay'!$E$2:$G$35,3,FALSE))</f>
        <v>57.14</v>
      </c>
      <c r="I59" s="70">
        <f>IF(ISNA(VLOOKUP($A59,'10 km'!$B$2:$B$39,1,FALSE)),0,VLOOKUP($A59,'10 km'!$B$2:$D$39,3,FALSE))</f>
        <v>0</v>
      </c>
      <c r="J59" s="70">
        <f>IF(ISNA(VLOOKUP($A59,'KL handicap'!$C$2:$C$28,1,FALSE)),0,VLOOKUP($A59,'KL handicap'!$C$2:$I$28,7,FALSE))</f>
        <v>4.76</v>
      </c>
      <c r="K59" s="70">
        <f>IF(ISNA(VLOOKUP($A59,'Max Howard Tan handicap'!$C$2:$C$24,1,FALSE)),0,VLOOKUP($A59,'Max Howard Tan handicap'!$C$2:$I$24,7,FALSE))</f>
        <v>0</v>
      </c>
      <c r="L59" s="71">
        <f t="shared" si="6"/>
        <v>112.96000000000001</v>
      </c>
      <c r="M59" s="80">
        <f t="shared" si="7"/>
        <v>3</v>
      </c>
      <c r="N59" s="72">
        <f t="shared" si="8"/>
        <v>0</v>
      </c>
      <c r="O59" s="72">
        <f t="shared" si="9"/>
        <v>112.96000000000001</v>
      </c>
      <c r="P59" s="25">
        <f t="shared" si="10"/>
        <v>55</v>
      </c>
      <c r="Q59" s="26">
        <f t="shared" si="11"/>
        <v>55</v>
      </c>
      <c r="T59" s="62"/>
      <c r="U59" s="46"/>
    </row>
    <row r="60" spans="1:21" x14ac:dyDescent="0.2">
      <c r="A60" s="38" t="s">
        <v>204</v>
      </c>
      <c r="B60" s="91" t="s">
        <v>33</v>
      </c>
      <c r="C60" s="69">
        <f>IF(ISNA(VLOOKUP($A60,'5M''s'!$D$2:$D$35,1,FALSE)),0,VLOOKUP($A60,'5M''s'!$D$2:$E$35,2,FALSE))</f>
        <v>0</v>
      </c>
      <c r="D60" s="101">
        <f>IF(ISNA(VLOOKUP($A60,'Mile handicap'!$C$2:$C$55,1,FALSE)),0,VLOOKUP($A60,'Mile handicap'!$C$2:$J$55,8,FALSE))</f>
        <v>57.45</v>
      </c>
      <c r="E60" s="70">
        <f>IF(ISNA(VLOOKUP($A60,'3000m handicap'!$C$2:$C$43,1,FALSE)),0,VLOOKUP($A60,'3000m handicap'!$C$2:$I$43,7,FALSE))</f>
        <v>2.86</v>
      </c>
      <c r="F60" s="70">
        <f>IF(ISNA(VLOOKUP($A60,'5000m handicap'!$C$2:$C$43,1,FALSE)),0,VLOOKUP($A60,'5000m handicap'!$C$2:$I$43,7,FALSE))</f>
        <v>0</v>
      </c>
      <c r="G60" s="70">
        <f>IF(ISNA(VLOOKUP($A60,'Peter Moor 2000m'!$C$2:$C$49,1,FALSE)),0,VLOOKUP($A60,'Peter Moor 2000m'!$C$2:$I$49,7,FALSE))</f>
        <v>0</v>
      </c>
      <c r="H60" s="70">
        <f>IF(ISNA(VLOOKUP($A60,'2 Bridges Relay'!$E$2:$E$35,1,FALSE)),0,VLOOKUP($A60,'2 Bridges Relay'!$E$2:$G$35,3,FALSE))</f>
        <v>0</v>
      </c>
      <c r="I60" s="70">
        <f>IF(ISNA(VLOOKUP($A60,'10 km'!$B$2:$B$39,1,FALSE)),0,VLOOKUP($A60,'10 km'!$B$2:$D$39,3,FALSE))</f>
        <v>0</v>
      </c>
      <c r="J60" s="70">
        <f>IF(ISNA(VLOOKUP($A60,'KL handicap'!$C$2:$C$28,1,FALSE)),0,VLOOKUP($A60,'KL handicap'!$C$2:$I$28,7,FALSE))</f>
        <v>47.62</v>
      </c>
      <c r="K60" s="70">
        <f>IF(ISNA(VLOOKUP($A60,'Max Howard Tan handicap'!$C$2:$C$24,1,FALSE)),0,VLOOKUP($A60,'Max Howard Tan handicap'!$C$2:$I$24,7,FALSE))</f>
        <v>0</v>
      </c>
      <c r="L60" s="71">
        <f t="shared" si="6"/>
        <v>107.93</v>
      </c>
      <c r="M60" s="80">
        <f t="shared" si="7"/>
        <v>3</v>
      </c>
      <c r="N60" s="72">
        <f t="shared" si="8"/>
        <v>0</v>
      </c>
      <c r="O60" s="72">
        <f t="shared" si="9"/>
        <v>107.93</v>
      </c>
      <c r="P60" s="25">
        <f t="shared" si="10"/>
        <v>56</v>
      </c>
      <c r="Q60" s="26">
        <f t="shared" si="11"/>
        <v>56</v>
      </c>
      <c r="T60" s="62"/>
      <c r="U60" s="46"/>
    </row>
    <row r="61" spans="1:21" x14ac:dyDescent="0.2">
      <c r="A61" s="38" t="s">
        <v>56</v>
      </c>
      <c r="B61" s="91" t="s">
        <v>32</v>
      </c>
      <c r="C61" s="69">
        <f>IF(ISNA(VLOOKUP($A61,'5M''s'!$D$2:$D$35,1,FALSE)),0,VLOOKUP($A61,'5M''s'!$D$2:$E$35,2,FALSE))</f>
        <v>0</v>
      </c>
      <c r="D61" s="101">
        <f>IF(ISNA(VLOOKUP($A61,'Mile handicap'!$C$2:$C$55,1,FALSE)),0,VLOOKUP($A61,'Mile handicap'!$C$2:$J$55,8,FALSE))</f>
        <v>23.4</v>
      </c>
      <c r="E61" s="70">
        <f>IF(ISNA(VLOOKUP($A61,'3000m handicap'!$C$2:$C$43,1,FALSE)),0,VLOOKUP($A61,'3000m handicap'!$C$2:$I$43,7,FALSE))</f>
        <v>74.290000000000006</v>
      </c>
      <c r="F61" s="70">
        <f>IF(ISNA(VLOOKUP($A61,'5000m handicap'!$C$2:$C$43,1,FALSE)),0,VLOOKUP($A61,'5000m handicap'!$C$2:$I$43,7,FALSE))</f>
        <v>0</v>
      </c>
      <c r="G61" s="70">
        <f>IF(ISNA(VLOOKUP($A61,'Peter Moor 2000m'!$C$2:$C$49,1,FALSE)),0,VLOOKUP($A61,'Peter Moor 2000m'!$C$2:$I$49,7,FALSE))</f>
        <v>0</v>
      </c>
      <c r="H61" s="70">
        <f>IF(ISNA(VLOOKUP($A61,'2 Bridges Relay'!$E$2:$E$35,1,FALSE)),0,VLOOKUP($A61,'2 Bridges Relay'!$E$2:$G$35,3,FALSE))</f>
        <v>0</v>
      </c>
      <c r="I61" s="70">
        <f>IF(ISNA(VLOOKUP($A61,'10 km'!$B$2:$B$39,1,FALSE)),0,VLOOKUP($A61,'10 km'!$B$2:$D$39,3,FALSE))</f>
        <v>0</v>
      </c>
      <c r="J61" s="70">
        <f>IF(ISNA(VLOOKUP($A61,'KL handicap'!$C$2:$C$28,1,FALSE)),0,VLOOKUP($A61,'KL handicap'!$C$2:$I$28,7,FALSE))</f>
        <v>0</v>
      </c>
      <c r="K61" s="70">
        <f>IF(ISNA(VLOOKUP($A61,'Max Howard Tan handicap'!$C$2:$C$24,1,FALSE)),0,VLOOKUP($A61,'Max Howard Tan handicap'!$C$2:$I$24,7,FALSE))</f>
        <v>0</v>
      </c>
      <c r="L61" s="71">
        <f t="shared" si="6"/>
        <v>97.69</v>
      </c>
      <c r="M61" s="80">
        <f t="shared" si="7"/>
        <v>2</v>
      </c>
      <c r="N61" s="72">
        <f t="shared" si="8"/>
        <v>0</v>
      </c>
      <c r="O61" s="72">
        <f t="shared" si="9"/>
        <v>97.69</v>
      </c>
      <c r="P61" s="25">
        <f t="shared" si="10"/>
        <v>57</v>
      </c>
      <c r="Q61" s="26">
        <f t="shared" si="11"/>
        <v>57</v>
      </c>
      <c r="T61" s="62"/>
      <c r="U61" s="46"/>
    </row>
    <row r="62" spans="1:21" x14ac:dyDescent="0.2">
      <c r="A62" s="38" t="s">
        <v>261</v>
      </c>
      <c r="B62" s="91" t="s">
        <v>33</v>
      </c>
      <c r="C62" s="69">
        <f>IF(ISNA(VLOOKUP($A62,'5M''s'!$D$2:$D$35,1,FALSE)),0,VLOOKUP($A62,'5M''s'!$D$2:$E$35,2,FALSE))</f>
        <v>0</v>
      </c>
      <c r="D62" s="101">
        <f>IF(ISNA(VLOOKUP($A62,'Mile handicap'!$C$2:$C$55,1,FALSE)),0,VLOOKUP($A62,'Mile handicap'!$C$2:$J$55,8,FALSE))</f>
        <v>0</v>
      </c>
      <c r="E62" s="70">
        <f>IF(ISNA(VLOOKUP($A62,'3000m handicap'!$C$2:$C$43,1,FALSE)),0,VLOOKUP($A62,'3000m handicap'!$C$2:$I$43,7,FALSE))</f>
        <v>0</v>
      </c>
      <c r="F62" s="70">
        <f>IF(ISNA(VLOOKUP($A62,'5000m handicap'!$C$2:$C$43,1,FALSE)),0,VLOOKUP($A62,'5000m handicap'!$C$2:$I$43,7,FALSE))</f>
        <v>97.22</v>
      </c>
      <c r="G62" s="70">
        <f>IF(ISNA(VLOOKUP($A62,'Peter Moor 2000m'!$C$2:$C$49,1,FALSE)),0,VLOOKUP($A62,'Peter Moor 2000m'!$C$2:$I$49,7,FALSE))</f>
        <v>0</v>
      </c>
      <c r="H62" s="70">
        <f>IF(ISNA(VLOOKUP($A62,'2 Bridges Relay'!$E$2:$E$35,1,FALSE)),0,VLOOKUP($A62,'2 Bridges Relay'!$E$2:$G$35,3,FALSE))</f>
        <v>0</v>
      </c>
      <c r="I62" s="70">
        <f>IF(ISNA(VLOOKUP($A62,'10 km'!$B$2:$B$39,1,FALSE)),0,VLOOKUP($A62,'10 km'!$B$2:$D$39,3,FALSE))</f>
        <v>0</v>
      </c>
      <c r="J62" s="70">
        <f>IF(ISNA(VLOOKUP($A62,'KL handicap'!$C$2:$C$28,1,FALSE)),0,VLOOKUP($A62,'KL handicap'!$C$2:$I$28,7,FALSE))</f>
        <v>0</v>
      </c>
      <c r="K62" s="70">
        <f>IF(ISNA(VLOOKUP($A62,'Max Howard Tan handicap'!$C$2:$C$24,1,FALSE)),0,VLOOKUP($A62,'Max Howard Tan handicap'!$C$2:$I$24,7,FALSE))</f>
        <v>0</v>
      </c>
      <c r="L62" s="71">
        <f t="shared" si="6"/>
        <v>97.22</v>
      </c>
      <c r="M62" s="80">
        <f t="shared" si="7"/>
        <v>1</v>
      </c>
      <c r="N62" s="72">
        <f t="shared" si="8"/>
        <v>0</v>
      </c>
      <c r="O62" s="72">
        <f t="shared" si="9"/>
        <v>97.22</v>
      </c>
      <c r="P62" s="25">
        <f t="shared" si="10"/>
        <v>58</v>
      </c>
      <c r="Q62" s="26">
        <f t="shared" si="11"/>
        <v>58</v>
      </c>
      <c r="T62" s="62"/>
      <c r="U62" s="46"/>
    </row>
    <row r="63" spans="1:21" x14ac:dyDescent="0.2">
      <c r="A63" s="38" t="s">
        <v>136</v>
      </c>
      <c r="B63" s="91" t="s">
        <v>33</v>
      </c>
      <c r="C63" s="69">
        <f>IF(ISNA(VLOOKUP($A63,'5M''s'!$D$2:$D$35,1,FALSE)),0,VLOOKUP($A63,'5M''s'!$D$2:$E$35,2,FALSE))</f>
        <v>0</v>
      </c>
      <c r="D63" s="101">
        <f>IF(ISNA(VLOOKUP($A63,'Mile handicap'!$C$2:$C$55,1,FALSE)),0,VLOOKUP($A63,'Mile handicap'!$C$2:$J$55,8,FALSE))</f>
        <v>0</v>
      </c>
      <c r="E63" s="70">
        <f>IF(ISNA(VLOOKUP($A63,'3000m handicap'!$C$2:$C$43,1,FALSE)),0,VLOOKUP($A63,'3000m handicap'!$C$2:$I$43,7,FALSE))</f>
        <v>0</v>
      </c>
      <c r="F63" s="70">
        <f>IF(ISNA(VLOOKUP($A63,'5000m handicap'!$C$2:$C$43,1,FALSE)),0,VLOOKUP($A63,'5000m handicap'!$C$2:$I$43,7,FALSE))</f>
        <v>0</v>
      </c>
      <c r="G63" s="70">
        <f>IF(ISNA(VLOOKUP($A63,'Peter Moor 2000m'!$C$2:$C$49,1,FALSE)),0,VLOOKUP($A63,'Peter Moor 2000m'!$C$2:$I$49,7,FALSE))</f>
        <v>0</v>
      </c>
      <c r="H63" s="70">
        <f>IF(ISNA(VLOOKUP($A63,'2 Bridges Relay'!$E$2:$E$35,1,FALSE)),0,VLOOKUP($A63,'2 Bridges Relay'!$E$2:$G$35,3,FALSE))</f>
        <v>0</v>
      </c>
      <c r="I63" s="70">
        <f>IF(ISNA(VLOOKUP($A63,'10 km'!$B$2:$B$39,1,FALSE)),0,VLOOKUP($A63,'10 km'!$B$2:$D$39,3,FALSE))</f>
        <v>94.74</v>
      </c>
      <c r="J63" s="70">
        <f>IF(ISNA(VLOOKUP($A63,'KL handicap'!$C$2:$C$28,1,FALSE)),0,VLOOKUP($A63,'KL handicap'!$C$2:$I$28,7,FALSE))</f>
        <v>0</v>
      </c>
      <c r="K63" s="70">
        <f>IF(ISNA(VLOOKUP($A63,'Max Howard Tan handicap'!$C$2:$C$24,1,FALSE)),0,VLOOKUP($A63,'Max Howard Tan handicap'!$C$2:$I$24,7,FALSE))</f>
        <v>0</v>
      </c>
      <c r="L63" s="71">
        <f t="shared" si="6"/>
        <v>94.74</v>
      </c>
      <c r="M63" s="80">
        <f t="shared" si="7"/>
        <v>1</v>
      </c>
      <c r="N63" s="72">
        <f t="shared" si="8"/>
        <v>0</v>
      </c>
      <c r="O63" s="72">
        <f t="shared" si="9"/>
        <v>94.74</v>
      </c>
      <c r="P63" s="25">
        <f t="shared" si="10"/>
        <v>59</v>
      </c>
      <c r="Q63" s="26">
        <f t="shared" si="11"/>
        <v>59</v>
      </c>
      <c r="T63" s="62"/>
      <c r="U63" s="46"/>
    </row>
    <row r="64" spans="1:21" x14ac:dyDescent="0.2">
      <c r="A64" s="38" t="s">
        <v>197</v>
      </c>
      <c r="B64" s="91" t="s">
        <v>32</v>
      </c>
      <c r="C64" s="69">
        <f>IF(ISNA(VLOOKUP($A64,'5M''s'!$D$2:$D$35,1,FALSE)),0,VLOOKUP($A64,'5M''s'!$D$2:$E$35,2,FALSE))</f>
        <v>0</v>
      </c>
      <c r="D64" s="101">
        <f>IF(ISNA(VLOOKUP($A64,'Mile handicap'!$C$2:$C$55,1,FALSE)),0,VLOOKUP($A64,'Mile handicap'!$C$2:$J$55,8,FALSE))</f>
        <v>0</v>
      </c>
      <c r="E64" s="70">
        <f>IF(ISNA(VLOOKUP($A64,'3000m handicap'!$C$2:$C$43,1,FALSE)),0,VLOOKUP($A64,'3000m handicap'!$C$2:$I$43,7,FALSE))</f>
        <v>0</v>
      </c>
      <c r="F64" s="70">
        <f>IF(ISNA(VLOOKUP($A64,'5000m handicap'!$C$2:$C$43,1,FALSE)),0,VLOOKUP($A64,'5000m handicap'!$C$2:$I$43,7,FALSE))</f>
        <v>94.44</v>
      </c>
      <c r="G64" s="70">
        <f>IF(ISNA(VLOOKUP($A64,'Peter Moor 2000m'!$C$2:$C$49,1,FALSE)),0,VLOOKUP($A64,'Peter Moor 2000m'!$C$2:$I$49,7,FALSE))</f>
        <v>0</v>
      </c>
      <c r="H64" s="70">
        <f>IF(ISNA(VLOOKUP($A64,'2 Bridges Relay'!$E$2:$E$35,1,FALSE)),0,VLOOKUP($A64,'2 Bridges Relay'!$E$2:$G$35,3,FALSE))</f>
        <v>0</v>
      </c>
      <c r="I64" s="70">
        <f>IF(ISNA(VLOOKUP($A64,'10 km'!$B$2:$B$39,1,FALSE)),0,VLOOKUP($A64,'10 km'!$B$2:$D$39,3,FALSE))</f>
        <v>0</v>
      </c>
      <c r="J64" s="70">
        <f>IF(ISNA(VLOOKUP($A64,'KL handicap'!$C$2:$C$28,1,FALSE)),0,VLOOKUP($A64,'KL handicap'!$C$2:$I$28,7,FALSE))</f>
        <v>0</v>
      </c>
      <c r="K64" s="70">
        <f>IF(ISNA(VLOOKUP($A64,'Max Howard Tan handicap'!$C$2:$C$24,1,FALSE)),0,VLOOKUP($A64,'Max Howard Tan handicap'!$C$2:$I$24,7,FALSE))</f>
        <v>0</v>
      </c>
      <c r="L64" s="71">
        <f t="shared" si="6"/>
        <v>94.44</v>
      </c>
      <c r="M64" s="80">
        <f t="shared" si="7"/>
        <v>1</v>
      </c>
      <c r="N64" s="72">
        <f t="shared" si="8"/>
        <v>0</v>
      </c>
      <c r="O64" s="72">
        <f t="shared" si="9"/>
        <v>94.44</v>
      </c>
      <c r="P64" s="25">
        <f t="shared" si="10"/>
        <v>60</v>
      </c>
      <c r="Q64" s="26">
        <f t="shared" si="11"/>
        <v>60</v>
      </c>
      <c r="T64" s="62"/>
      <c r="U64" s="46"/>
    </row>
    <row r="65" spans="1:21" x14ac:dyDescent="0.2">
      <c r="A65" s="38" t="s">
        <v>80</v>
      </c>
      <c r="B65" s="91" t="s">
        <v>33</v>
      </c>
      <c r="C65" s="69">
        <f>IF(ISNA(VLOOKUP($A65,'5M''s'!$D$2:$D$35,1,FALSE)),0,VLOOKUP($A65,'5M''s'!$D$2:$E$35,2,FALSE))</f>
        <v>0</v>
      </c>
      <c r="D65" s="101">
        <f>IF(ISNA(VLOOKUP($A65,'Mile handicap'!$C$2:$C$55,1,FALSE)),0,VLOOKUP($A65,'Mile handicap'!$C$2:$J$55,8,FALSE))</f>
        <v>93.62</v>
      </c>
      <c r="E65" s="70">
        <f>IF(ISNA(VLOOKUP($A65,'3000m handicap'!$C$2:$C$43,1,FALSE)),0,VLOOKUP($A65,'3000m handicap'!$C$2:$I$43,7,FALSE))</f>
        <v>0</v>
      </c>
      <c r="F65" s="70">
        <f>IF(ISNA(VLOOKUP($A65,'5000m handicap'!$C$2:$C$43,1,FALSE)),0,VLOOKUP($A65,'5000m handicap'!$C$2:$I$43,7,FALSE))</f>
        <v>0</v>
      </c>
      <c r="G65" s="70">
        <f>IF(ISNA(VLOOKUP($A65,'Peter Moor 2000m'!$C$2:$C$49,1,FALSE)),0,VLOOKUP($A65,'Peter Moor 2000m'!$C$2:$I$49,7,FALSE))</f>
        <v>0</v>
      </c>
      <c r="H65" s="70">
        <f>IF(ISNA(VLOOKUP($A65,'2 Bridges Relay'!$E$2:$E$35,1,FALSE)),0,VLOOKUP($A65,'2 Bridges Relay'!$E$2:$G$35,3,FALSE))</f>
        <v>0</v>
      </c>
      <c r="I65" s="70">
        <f>IF(ISNA(VLOOKUP($A65,'10 km'!$B$2:$B$39,1,FALSE)),0,VLOOKUP($A65,'10 km'!$B$2:$D$39,3,FALSE))</f>
        <v>0</v>
      </c>
      <c r="J65" s="70">
        <f>IF(ISNA(VLOOKUP($A65,'KL handicap'!$C$2:$C$28,1,FALSE)),0,VLOOKUP($A65,'KL handicap'!$C$2:$I$28,7,FALSE))</f>
        <v>0</v>
      </c>
      <c r="K65" s="70">
        <f>IF(ISNA(VLOOKUP($A65,'Max Howard Tan handicap'!$C$2:$C$24,1,FALSE)),0,VLOOKUP($A65,'Max Howard Tan handicap'!$C$2:$I$24,7,FALSE))</f>
        <v>0</v>
      </c>
      <c r="L65" s="71">
        <f t="shared" si="6"/>
        <v>93.62</v>
      </c>
      <c r="M65" s="80">
        <f t="shared" si="7"/>
        <v>1</v>
      </c>
      <c r="N65" s="72">
        <f t="shared" si="8"/>
        <v>0</v>
      </c>
      <c r="O65" s="72">
        <f t="shared" si="9"/>
        <v>93.62</v>
      </c>
      <c r="P65" s="25">
        <f t="shared" si="10"/>
        <v>61</v>
      </c>
      <c r="Q65" s="26">
        <f t="shared" si="11"/>
        <v>61</v>
      </c>
      <c r="T65" s="62"/>
      <c r="U65" s="46"/>
    </row>
    <row r="66" spans="1:21" x14ac:dyDescent="0.2">
      <c r="A66" s="38" t="s">
        <v>84</v>
      </c>
      <c r="B66" s="91" t="s">
        <v>33</v>
      </c>
      <c r="C66" s="69">
        <f>IF(ISNA(VLOOKUP($A66,'5M''s'!$D$2:$D$35,1,FALSE)),0,VLOOKUP($A66,'5M''s'!$D$2:$E$35,2,FALSE))</f>
        <v>92.86</v>
      </c>
      <c r="D66" s="101">
        <f>IF(ISNA(VLOOKUP($A66,'Mile handicap'!$C$2:$C$55,1,FALSE)),0,VLOOKUP($A66,'Mile handicap'!$C$2:$J$55,8,FALSE))</f>
        <v>0</v>
      </c>
      <c r="E66" s="70">
        <f>IF(ISNA(VLOOKUP($A66,'3000m handicap'!$C$2:$C$43,1,FALSE)),0,VLOOKUP($A66,'3000m handicap'!$C$2:$I$43,7,FALSE))</f>
        <v>0</v>
      </c>
      <c r="F66" s="70">
        <f>IF(ISNA(VLOOKUP($A66,'5000m handicap'!$C$2:$C$43,1,FALSE)),0,VLOOKUP($A66,'5000m handicap'!$C$2:$I$43,7,FALSE))</f>
        <v>0</v>
      </c>
      <c r="G66" s="70">
        <f>IF(ISNA(VLOOKUP($A66,'Peter Moor 2000m'!$C$2:$C$49,1,FALSE)),0,VLOOKUP($A66,'Peter Moor 2000m'!$C$2:$I$49,7,FALSE))</f>
        <v>0</v>
      </c>
      <c r="H66" s="70">
        <f>IF(ISNA(VLOOKUP($A66,'2 Bridges Relay'!$E$2:$E$35,1,FALSE)),0,VLOOKUP($A66,'2 Bridges Relay'!$E$2:$G$35,3,FALSE))</f>
        <v>0</v>
      </c>
      <c r="I66" s="70">
        <f>IF(ISNA(VLOOKUP($A66,'10 km'!$B$2:$B$39,1,FALSE)),0,VLOOKUP($A66,'10 km'!$B$2:$D$39,3,FALSE))</f>
        <v>0</v>
      </c>
      <c r="J66" s="70">
        <f>IF(ISNA(VLOOKUP($A66,'KL handicap'!$C$2:$C$28,1,FALSE)),0,VLOOKUP($A66,'KL handicap'!$C$2:$I$28,7,FALSE))</f>
        <v>0</v>
      </c>
      <c r="K66" s="70">
        <f>IF(ISNA(VLOOKUP($A66,'Max Howard Tan handicap'!$C$2:$C$24,1,FALSE)),0,VLOOKUP($A66,'Max Howard Tan handicap'!$C$2:$I$24,7,FALSE))</f>
        <v>0</v>
      </c>
      <c r="L66" s="71">
        <f t="shared" si="6"/>
        <v>92.86</v>
      </c>
      <c r="M66" s="80">
        <f t="shared" si="7"/>
        <v>1</v>
      </c>
      <c r="N66" s="72">
        <f t="shared" si="8"/>
        <v>0</v>
      </c>
      <c r="O66" s="72">
        <f t="shared" si="9"/>
        <v>92.86</v>
      </c>
      <c r="P66" s="25">
        <f t="shared" si="10"/>
        <v>62</v>
      </c>
      <c r="Q66" s="26">
        <f t="shared" si="11"/>
        <v>62</v>
      </c>
      <c r="T66" s="62"/>
      <c r="U66" s="46"/>
    </row>
    <row r="67" spans="1:21" x14ac:dyDescent="0.2">
      <c r="A67" s="38" t="s">
        <v>161</v>
      </c>
      <c r="B67" s="91" t="s">
        <v>33</v>
      </c>
      <c r="C67" s="69">
        <f>IF(ISNA(VLOOKUP($A67,'5M''s'!$D$2:$D$35,1,FALSE)),0,VLOOKUP($A67,'5M''s'!$D$2:$E$35,2,FALSE))</f>
        <v>92.86</v>
      </c>
      <c r="D67" s="101">
        <f>IF(ISNA(VLOOKUP($A67,'Mile handicap'!$C$2:$C$55,1,FALSE)),0,VLOOKUP($A67,'Mile handicap'!$C$2:$J$55,8,FALSE))</f>
        <v>0</v>
      </c>
      <c r="E67" s="70">
        <f>IF(ISNA(VLOOKUP($A67,'3000m handicap'!$C$2:$C$43,1,FALSE)),0,VLOOKUP($A67,'3000m handicap'!$C$2:$I$43,7,FALSE))</f>
        <v>0</v>
      </c>
      <c r="F67" s="70">
        <f>IF(ISNA(VLOOKUP($A67,'5000m handicap'!$C$2:$C$43,1,FALSE)),0,VLOOKUP($A67,'5000m handicap'!$C$2:$I$43,7,FALSE))</f>
        <v>0</v>
      </c>
      <c r="G67" s="70">
        <f>IF(ISNA(VLOOKUP($A67,'Peter Moor 2000m'!$C$2:$C$49,1,FALSE)),0,VLOOKUP($A67,'Peter Moor 2000m'!$C$2:$I$49,7,FALSE))</f>
        <v>0</v>
      </c>
      <c r="H67" s="70">
        <f>IF(ISNA(VLOOKUP($A67,'2 Bridges Relay'!$E$2:$E$35,1,FALSE)),0,VLOOKUP($A67,'2 Bridges Relay'!$E$2:$G$35,3,FALSE))</f>
        <v>0</v>
      </c>
      <c r="I67" s="70">
        <f>IF(ISNA(VLOOKUP($A67,'10 km'!$B$2:$B$39,1,FALSE)),0,VLOOKUP($A67,'10 km'!$B$2:$D$39,3,FALSE))</f>
        <v>0</v>
      </c>
      <c r="J67" s="70">
        <f>IF(ISNA(VLOOKUP($A67,'KL handicap'!$C$2:$C$28,1,FALSE)),0,VLOOKUP($A67,'KL handicap'!$C$2:$I$28,7,FALSE))</f>
        <v>0</v>
      </c>
      <c r="K67" s="70">
        <f>IF(ISNA(VLOOKUP($A67,'Max Howard Tan handicap'!$C$2:$C$24,1,FALSE)),0,VLOOKUP($A67,'Max Howard Tan handicap'!$C$2:$I$24,7,FALSE))</f>
        <v>0</v>
      </c>
      <c r="L67" s="71">
        <f t="shared" si="6"/>
        <v>92.86</v>
      </c>
      <c r="M67" s="80">
        <f t="shared" si="7"/>
        <v>1</v>
      </c>
      <c r="N67" s="72">
        <f t="shared" si="8"/>
        <v>0</v>
      </c>
      <c r="O67" s="72">
        <f t="shared" si="9"/>
        <v>92.86</v>
      </c>
      <c r="P67" s="25">
        <f t="shared" si="10"/>
        <v>62</v>
      </c>
      <c r="Q67" s="26">
        <f t="shared" si="11"/>
        <v>62</v>
      </c>
      <c r="T67" s="62"/>
      <c r="U67" s="46"/>
    </row>
    <row r="68" spans="1:21" x14ac:dyDescent="0.2">
      <c r="A68" s="38" t="s">
        <v>146</v>
      </c>
      <c r="B68" s="91" t="s">
        <v>32</v>
      </c>
      <c r="C68" s="69">
        <f>IF(ISNA(VLOOKUP($A68,'5M''s'!$D$2:$D$35,1,FALSE)),0,VLOOKUP($A68,'5M''s'!$D$2:$E$35,2,FALSE))</f>
        <v>0</v>
      </c>
      <c r="D68" s="101">
        <f>IF(ISNA(VLOOKUP($A68,'Mile handicap'!$C$2:$C$55,1,FALSE)),0,VLOOKUP($A68,'Mile handicap'!$C$2:$J$55,8,FALSE))</f>
        <v>0</v>
      </c>
      <c r="E68" s="70">
        <f>IF(ISNA(VLOOKUP($A68,'3000m handicap'!$C$2:$C$43,1,FALSE)),0,VLOOKUP($A68,'3000m handicap'!$C$2:$I$43,7,FALSE))</f>
        <v>0</v>
      </c>
      <c r="F68" s="70">
        <f>IF(ISNA(VLOOKUP($A68,'5000m handicap'!$C$2:$C$43,1,FALSE)),0,VLOOKUP($A68,'5000m handicap'!$C$2:$I$43,7,FALSE))</f>
        <v>0</v>
      </c>
      <c r="G68" s="70">
        <f>IF(ISNA(VLOOKUP($A68,'Peter Moor 2000m'!$C$2:$C$49,1,FALSE)),0,VLOOKUP($A68,'Peter Moor 2000m'!$C$2:$I$49,7,FALSE))</f>
        <v>0</v>
      </c>
      <c r="H68" s="70">
        <f>IF(ISNA(VLOOKUP($A68,'2 Bridges Relay'!$E$2:$E$35,1,FALSE)),0,VLOOKUP($A68,'2 Bridges Relay'!$E$2:$G$35,3,FALSE))</f>
        <v>0</v>
      </c>
      <c r="I68" s="70">
        <f>IF(ISNA(VLOOKUP($A68,'10 km'!$B$2:$B$39,1,FALSE)),0,VLOOKUP($A68,'10 km'!$B$2:$D$39,3,FALSE))</f>
        <v>92.11</v>
      </c>
      <c r="J68" s="70">
        <f>IF(ISNA(VLOOKUP($A68,'KL handicap'!$C$2:$C$28,1,FALSE)),0,VLOOKUP($A68,'KL handicap'!$C$2:$I$28,7,FALSE))</f>
        <v>0</v>
      </c>
      <c r="K68" s="70">
        <f>IF(ISNA(VLOOKUP($A68,'Max Howard Tan handicap'!$C$2:$C$24,1,FALSE)),0,VLOOKUP($A68,'Max Howard Tan handicap'!$C$2:$I$24,7,FALSE))</f>
        <v>0</v>
      </c>
      <c r="L68" s="71">
        <f t="shared" si="6"/>
        <v>92.11</v>
      </c>
      <c r="M68" s="80">
        <f t="shared" si="7"/>
        <v>1</v>
      </c>
      <c r="N68" s="72">
        <f t="shared" si="8"/>
        <v>0</v>
      </c>
      <c r="O68" s="72">
        <f t="shared" si="9"/>
        <v>92.11</v>
      </c>
      <c r="P68" s="25">
        <f t="shared" si="10"/>
        <v>64</v>
      </c>
      <c r="Q68" s="26">
        <f t="shared" si="11"/>
        <v>64</v>
      </c>
      <c r="T68" s="62"/>
      <c r="U68" s="46"/>
    </row>
    <row r="69" spans="1:21" x14ac:dyDescent="0.2">
      <c r="A69" s="38" t="s">
        <v>88</v>
      </c>
      <c r="B69" s="91" t="s">
        <v>33</v>
      </c>
      <c r="C69" s="69">
        <f>IF(ISNA(VLOOKUP($A69,'5M''s'!$D$2:$D$35,1,FALSE)),0,VLOOKUP($A69,'5M''s'!$D$2:$E$35,2,FALSE))</f>
        <v>0</v>
      </c>
      <c r="D69" s="101">
        <f>IF(ISNA(VLOOKUP($A69,'Mile handicap'!$C$2:$C$55,1,FALSE)),0,VLOOKUP($A69,'Mile handicap'!$C$2:$J$55,8,FALSE))</f>
        <v>91.49</v>
      </c>
      <c r="E69" s="70">
        <f>IF(ISNA(VLOOKUP($A69,'3000m handicap'!$C$2:$C$43,1,FALSE)),0,VLOOKUP($A69,'3000m handicap'!$C$2:$I$43,7,FALSE))</f>
        <v>0</v>
      </c>
      <c r="F69" s="70">
        <f>IF(ISNA(VLOOKUP($A69,'5000m handicap'!$C$2:$C$43,1,FALSE)),0,VLOOKUP($A69,'5000m handicap'!$C$2:$I$43,7,FALSE))</f>
        <v>0</v>
      </c>
      <c r="G69" s="70">
        <f>IF(ISNA(VLOOKUP($A69,'Peter Moor 2000m'!$C$2:$C$49,1,FALSE)),0,VLOOKUP($A69,'Peter Moor 2000m'!$C$2:$I$49,7,FALSE))</f>
        <v>0</v>
      </c>
      <c r="H69" s="70">
        <f>IF(ISNA(VLOOKUP($A69,'2 Bridges Relay'!$E$2:$E$35,1,FALSE)),0,VLOOKUP($A69,'2 Bridges Relay'!$E$2:$G$35,3,FALSE))</f>
        <v>0</v>
      </c>
      <c r="I69" s="70">
        <f>IF(ISNA(VLOOKUP($A69,'10 km'!$B$2:$B$39,1,FALSE)),0,VLOOKUP($A69,'10 km'!$B$2:$D$39,3,FALSE))</f>
        <v>0</v>
      </c>
      <c r="J69" s="70">
        <f>IF(ISNA(VLOOKUP($A69,'KL handicap'!$C$2:$C$28,1,FALSE)),0,VLOOKUP($A69,'KL handicap'!$C$2:$I$28,7,FALSE))</f>
        <v>0</v>
      </c>
      <c r="K69" s="70">
        <f>IF(ISNA(VLOOKUP($A69,'Max Howard Tan handicap'!$C$2:$C$24,1,FALSE)),0,VLOOKUP($A69,'Max Howard Tan handicap'!$C$2:$I$24,7,FALSE))</f>
        <v>0</v>
      </c>
      <c r="L69" s="71">
        <f t="shared" ref="L69:L100" si="12">SUM(C69:K69)</f>
        <v>91.49</v>
      </c>
      <c r="M69" s="80">
        <f t="shared" ref="M69:M100" si="13">COUNTIF(C69:K69,"&gt;0")</f>
        <v>1</v>
      </c>
      <c r="N69" s="72">
        <f t="shared" ref="N69:N100" si="14">SMALL(C69:K69,1)+SMALL(C69:K69,2)</f>
        <v>0</v>
      </c>
      <c r="O69" s="72">
        <f t="shared" ref="O69:O100" si="15">IF(M69=1,L69,L69-N69)</f>
        <v>91.49</v>
      </c>
      <c r="P69" s="25">
        <f t="shared" ref="P69:P100" si="16">RANK(L69,$L$5:$L$160,0)</f>
        <v>65</v>
      </c>
      <c r="Q69" s="26">
        <f t="shared" ref="Q69:Q100" si="17">RANK(O69,$O$5:$O$160,0)</f>
        <v>65</v>
      </c>
      <c r="T69" s="62"/>
      <c r="U69" s="46"/>
    </row>
    <row r="70" spans="1:21" x14ac:dyDescent="0.2">
      <c r="A70" s="38" t="s">
        <v>112</v>
      </c>
      <c r="B70" s="91" t="s">
        <v>33</v>
      </c>
      <c r="C70" s="69">
        <f>IF(ISNA(VLOOKUP($A70,'5M''s'!$D$2:$D$35,1,FALSE)),0,VLOOKUP($A70,'5M''s'!$D$2:$E$35,2,FALSE))</f>
        <v>0</v>
      </c>
      <c r="D70" s="101">
        <f>IF(ISNA(VLOOKUP($A70,'Mile handicap'!$C$2:$C$55,1,FALSE)),0,VLOOKUP($A70,'Mile handicap'!$C$2:$J$55,8,FALSE))</f>
        <v>0</v>
      </c>
      <c r="E70" s="70">
        <f>IF(ISNA(VLOOKUP($A70,'3000m handicap'!$C$2:$C$43,1,FALSE)),0,VLOOKUP($A70,'3000m handicap'!$C$2:$I$43,7,FALSE))</f>
        <v>0</v>
      </c>
      <c r="F70" s="70">
        <f>IF(ISNA(VLOOKUP($A70,'5000m handicap'!$C$2:$C$43,1,FALSE)),0,VLOOKUP($A70,'5000m handicap'!$C$2:$I$43,7,FALSE))</f>
        <v>0</v>
      </c>
      <c r="G70" s="70">
        <f>IF(ISNA(VLOOKUP($A70,'Peter Moor 2000m'!$C$2:$C$49,1,FALSE)),0,VLOOKUP($A70,'Peter Moor 2000m'!$C$2:$I$49,7,FALSE))</f>
        <v>0</v>
      </c>
      <c r="H70" s="70">
        <f>IF(ISNA(VLOOKUP($A70,'2 Bridges Relay'!$E$2:$E$35,1,FALSE)),0,VLOOKUP($A70,'2 Bridges Relay'!$E$2:$G$35,3,FALSE))</f>
        <v>0</v>
      </c>
      <c r="I70" s="70">
        <f>IF(ISNA(VLOOKUP($A70,'10 km'!$B$2:$B$39,1,FALSE)),0,VLOOKUP($A70,'10 km'!$B$2:$D$39,3,FALSE))</f>
        <v>89.47</v>
      </c>
      <c r="J70" s="70">
        <f>IF(ISNA(VLOOKUP($A70,'KL handicap'!$C$2:$C$28,1,FALSE)),0,VLOOKUP($A70,'KL handicap'!$C$2:$I$28,7,FALSE))</f>
        <v>0</v>
      </c>
      <c r="K70" s="70">
        <f>IF(ISNA(VLOOKUP($A70,'Max Howard Tan handicap'!$C$2:$C$24,1,FALSE)),0,VLOOKUP($A70,'Max Howard Tan handicap'!$C$2:$I$24,7,FALSE))</f>
        <v>0</v>
      </c>
      <c r="L70" s="71">
        <f t="shared" si="12"/>
        <v>89.47</v>
      </c>
      <c r="M70" s="80">
        <f t="shared" si="13"/>
        <v>1</v>
      </c>
      <c r="N70" s="72">
        <f t="shared" si="14"/>
        <v>0</v>
      </c>
      <c r="O70" s="72">
        <f t="shared" si="15"/>
        <v>89.47</v>
      </c>
      <c r="P70" s="25">
        <f t="shared" si="16"/>
        <v>66</v>
      </c>
      <c r="Q70" s="26">
        <f t="shared" si="17"/>
        <v>66</v>
      </c>
      <c r="T70" s="62"/>
      <c r="U70" s="46"/>
    </row>
    <row r="71" spans="1:21" x14ac:dyDescent="0.2">
      <c r="A71" s="38" t="s">
        <v>142</v>
      </c>
      <c r="B71" s="91" t="s">
        <v>32</v>
      </c>
      <c r="C71" s="69">
        <f>IF(ISNA(VLOOKUP($A71,'5M''s'!$D$2:$D$35,1,FALSE)),0,VLOOKUP($A71,'5M''s'!$D$2:$E$35,2,FALSE))</f>
        <v>0</v>
      </c>
      <c r="D71" s="101">
        <f>IF(ISNA(VLOOKUP($A71,'Mile handicap'!$C$2:$C$55,1,FALSE)),0,VLOOKUP($A71,'Mile handicap'!$C$2:$J$55,8,FALSE))</f>
        <v>0</v>
      </c>
      <c r="E71" s="70">
        <f>IF(ISNA(VLOOKUP($A71,'3000m handicap'!$C$2:$C$43,1,FALSE)),0,VLOOKUP($A71,'3000m handicap'!$C$2:$I$43,7,FALSE))</f>
        <v>0</v>
      </c>
      <c r="F71" s="70">
        <f>IF(ISNA(VLOOKUP($A71,'5000m handicap'!$C$2:$C$43,1,FALSE)),0,VLOOKUP($A71,'5000m handicap'!$C$2:$I$43,7,FALSE))</f>
        <v>0</v>
      </c>
      <c r="G71" s="70">
        <f>IF(ISNA(VLOOKUP($A71,'Peter Moor 2000m'!$C$2:$C$49,1,FALSE)),0,VLOOKUP($A71,'Peter Moor 2000m'!$C$2:$I$49,7,FALSE))</f>
        <v>0</v>
      </c>
      <c r="H71" s="70">
        <f>IF(ISNA(VLOOKUP($A71,'2 Bridges Relay'!$E$2:$E$35,1,FALSE)),0,VLOOKUP($A71,'2 Bridges Relay'!$E$2:$G$35,3,FALSE))</f>
        <v>0</v>
      </c>
      <c r="I71" s="70">
        <f>IF(ISNA(VLOOKUP($A71,'10 km'!$B$2:$B$39,1,FALSE)),0,VLOOKUP($A71,'10 km'!$B$2:$D$39,3,FALSE))</f>
        <v>86.84</v>
      </c>
      <c r="J71" s="70">
        <f>IF(ISNA(VLOOKUP($A71,'KL handicap'!$C$2:$C$28,1,FALSE)),0,VLOOKUP($A71,'KL handicap'!$C$2:$I$28,7,FALSE))</f>
        <v>0</v>
      </c>
      <c r="K71" s="70">
        <f>IF(ISNA(VLOOKUP($A71,'Max Howard Tan handicap'!$C$2:$C$24,1,FALSE)),0,VLOOKUP($A71,'Max Howard Tan handicap'!$C$2:$I$24,7,FALSE))</f>
        <v>0</v>
      </c>
      <c r="L71" s="71">
        <f t="shared" si="12"/>
        <v>86.84</v>
      </c>
      <c r="M71" s="80">
        <f t="shared" si="13"/>
        <v>1</v>
      </c>
      <c r="N71" s="72">
        <f t="shared" si="14"/>
        <v>0</v>
      </c>
      <c r="O71" s="72">
        <f t="shared" si="15"/>
        <v>86.84</v>
      </c>
      <c r="P71" s="25">
        <f t="shared" si="16"/>
        <v>67</v>
      </c>
      <c r="Q71" s="26">
        <f t="shared" si="17"/>
        <v>67</v>
      </c>
      <c r="U71" s="46"/>
    </row>
    <row r="72" spans="1:21" x14ac:dyDescent="0.2">
      <c r="A72" s="38" t="s">
        <v>156</v>
      </c>
      <c r="B72" s="91" t="s">
        <v>32</v>
      </c>
      <c r="C72" s="69">
        <f>IF(ISNA(VLOOKUP($A72,'5M''s'!$D$2:$D$35,1,FALSE)),0,VLOOKUP($A72,'5M''s'!$D$2:$E$35,2,FALSE))</f>
        <v>78.569999999999993</v>
      </c>
      <c r="D72" s="101">
        <f>IF(ISNA(VLOOKUP($A72,'Mile handicap'!$C$2:$C$55,1,FALSE)),0,VLOOKUP($A72,'Mile handicap'!$C$2:$J$55,8,FALSE))</f>
        <v>0</v>
      </c>
      <c r="E72" s="70">
        <f>IF(ISNA(VLOOKUP($A72,'3000m handicap'!$C$2:$C$43,1,FALSE)),0,VLOOKUP($A72,'3000m handicap'!$C$2:$I$43,7,FALSE))</f>
        <v>0</v>
      </c>
      <c r="F72" s="70">
        <f>IF(ISNA(VLOOKUP($A72,'5000m handicap'!$C$2:$C$43,1,FALSE)),0,VLOOKUP($A72,'5000m handicap'!$C$2:$I$43,7,FALSE))</f>
        <v>0</v>
      </c>
      <c r="G72" s="70">
        <f>IF(ISNA(VLOOKUP($A72,'Peter Moor 2000m'!$C$2:$C$49,1,FALSE)),0,VLOOKUP($A72,'Peter Moor 2000m'!$C$2:$I$49,7,FALSE))</f>
        <v>0</v>
      </c>
      <c r="H72" s="70">
        <f>IF(ISNA(VLOOKUP($A72,'2 Bridges Relay'!$E$2:$E$35,1,FALSE)),0,VLOOKUP($A72,'2 Bridges Relay'!$E$2:$G$35,3,FALSE))</f>
        <v>0</v>
      </c>
      <c r="I72" s="70">
        <f>IF(ISNA(VLOOKUP($A72,'10 km'!$B$2:$B$39,1,FALSE)),0,VLOOKUP($A72,'10 km'!$B$2:$D$39,3,FALSE))</f>
        <v>0</v>
      </c>
      <c r="J72" s="70">
        <f>IF(ISNA(VLOOKUP($A72,'KL handicap'!$C$2:$C$28,1,FALSE)),0,VLOOKUP($A72,'KL handicap'!$C$2:$I$28,7,FALSE))</f>
        <v>0</v>
      </c>
      <c r="K72" s="70">
        <f>IF(ISNA(VLOOKUP($A72,'Max Howard Tan handicap'!$C$2:$C$24,1,FALSE)),0,VLOOKUP($A72,'Max Howard Tan handicap'!$C$2:$I$24,7,FALSE))</f>
        <v>0</v>
      </c>
      <c r="L72" s="71">
        <f t="shared" si="12"/>
        <v>78.569999999999993</v>
      </c>
      <c r="M72" s="80">
        <f t="shared" si="13"/>
        <v>1</v>
      </c>
      <c r="N72" s="72">
        <f t="shared" si="14"/>
        <v>0</v>
      </c>
      <c r="O72" s="72">
        <f t="shared" si="15"/>
        <v>78.569999999999993</v>
      </c>
      <c r="P72" s="25">
        <f t="shared" si="16"/>
        <v>68</v>
      </c>
      <c r="Q72" s="26">
        <f t="shared" si="17"/>
        <v>68</v>
      </c>
      <c r="U72" s="46"/>
    </row>
    <row r="73" spans="1:21" x14ac:dyDescent="0.2">
      <c r="A73" s="38" t="s">
        <v>85</v>
      </c>
      <c r="B73" s="91" t="s">
        <v>32</v>
      </c>
      <c r="C73" s="69">
        <f>IF(ISNA(VLOOKUP($A73,'5M''s'!$D$2:$D$35,1,FALSE)),0,VLOOKUP($A73,'5M''s'!$D$2:$E$35,2,FALSE))</f>
        <v>71.430000000000007</v>
      </c>
      <c r="D73" s="101">
        <f>IF(ISNA(VLOOKUP($A73,'Mile handicap'!$C$2:$C$55,1,FALSE)),0,VLOOKUP($A73,'Mile handicap'!$C$2:$J$55,8,FALSE))</f>
        <v>0</v>
      </c>
      <c r="E73" s="70">
        <f>IF(ISNA(VLOOKUP($A73,'3000m handicap'!$C$2:$C$43,1,FALSE)),0,VLOOKUP($A73,'3000m handicap'!$C$2:$I$43,7,FALSE))</f>
        <v>0</v>
      </c>
      <c r="F73" s="70">
        <f>IF(ISNA(VLOOKUP($A73,'5000m handicap'!$C$2:$C$43,1,FALSE)),0,VLOOKUP($A73,'5000m handicap'!$C$2:$I$43,7,FALSE))</f>
        <v>0</v>
      </c>
      <c r="G73" s="70">
        <f>IF(ISNA(VLOOKUP($A73,'Peter Moor 2000m'!$C$2:$C$49,1,FALSE)),0,VLOOKUP($A73,'Peter Moor 2000m'!$C$2:$I$49,7,FALSE))</f>
        <v>0</v>
      </c>
      <c r="H73" s="70">
        <f>IF(ISNA(VLOOKUP($A73,'2 Bridges Relay'!$E$2:$E$35,1,FALSE)),0,VLOOKUP($A73,'2 Bridges Relay'!$E$2:$G$35,3,FALSE))</f>
        <v>0</v>
      </c>
      <c r="I73" s="70">
        <f>IF(ISNA(VLOOKUP($A73,'10 km'!$B$2:$B$39,1,FALSE)),0,VLOOKUP($A73,'10 km'!$B$2:$D$39,3,FALSE))</f>
        <v>0</v>
      </c>
      <c r="J73" s="70">
        <f>IF(ISNA(VLOOKUP($A73,'KL handicap'!$C$2:$C$28,1,FALSE)),0,VLOOKUP($A73,'KL handicap'!$C$2:$I$28,7,FALSE))</f>
        <v>0</v>
      </c>
      <c r="K73" s="70">
        <f>IF(ISNA(VLOOKUP($A73,'Max Howard Tan handicap'!$C$2:$C$24,1,FALSE)),0,VLOOKUP($A73,'Max Howard Tan handicap'!$C$2:$I$24,7,FALSE))</f>
        <v>0</v>
      </c>
      <c r="L73" s="71">
        <f t="shared" si="12"/>
        <v>71.430000000000007</v>
      </c>
      <c r="M73" s="80">
        <f t="shared" si="13"/>
        <v>1</v>
      </c>
      <c r="N73" s="72">
        <f t="shared" si="14"/>
        <v>0</v>
      </c>
      <c r="O73" s="72">
        <f t="shared" si="15"/>
        <v>71.430000000000007</v>
      </c>
      <c r="P73" s="25">
        <f t="shared" si="16"/>
        <v>69</v>
      </c>
      <c r="Q73" s="26">
        <f t="shared" si="17"/>
        <v>69</v>
      </c>
      <c r="U73" s="46"/>
    </row>
    <row r="74" spans="1:21" x14ac:dyDescent="0.2">
      <c r="A74" s="38" t="s">
        <v>138</v>
      </c>
      <c r="B74" s="91" t="s">
        <v>33</v>
      </c>
      <c r="C74" s="69">
        <f>IF(ISNA(VLOOKUP($A74,'5M''s'!$D$2:$D$35,1,FALSE)),0,VLOOKUP($A74,'5M''s'!$D$2:$E$35,2,FALSE))</f>
        <v>57.14</v>
      </c>
      <c r="D74" s="101">
        <f>IF(ISNA(VLOOKUP($A74,'Mile handicap'!$C$2:$C$55,1,FALSE)),0,VLOOKUP($A74,'Mile handicap'!$C$2:$J$55,8,FALSE))</f>
        <v>12.77</v>
      </c>
      <c r="E74" s="70">
        <f>IF(ISNA(VLOOKUP($A74,'3000m handicap'!$C$2:$C$43,1,FALSE)),0,VLOOKUP($A74,'3000m handicap'!$C$2:$I$43,7,FALSE))</f>
        <v>0</v>
      </c>
      <c r="F74" s="70">
        <f>IF(ISNA(VLOOKUP($A74,'5000m handicap'!$C$2:$C$43,1,FALSE)),0,VLOOKUP($A74,'5000m handicap'!$C$2:$I$43,7,FALSE))</f>
        <v>0</v>
      </c>
      <c r="G74" s="70">
        <f>IF(ISNA(VLOOKUP($A74,'Peter Moor 2000m'!$C$2:$C$49,1,FALSE)),0,VLOOKUP($A74,'Peter Moor 2000m'!$C$2:$I$49,7,FALSE))</f>
        <v>0</v>
      </c>
      <c r="H74" s="70">
        <f>IF(ISNA(VLOOKUP($A74,'2 Bridges Relay'!$E$2:$E$35,1,FALSE)),0,VLOOKUP($A74,'2 Bridges Relay'!$E$2:$G$35,3,FALSE))</f>
        <v>0</v>
      </c>
      <c r="I74" s="70">
        <f>IF(ISNA(VLOOKUP($A74,'10 km'!$B$2:$B$39,1,FALSE)),0,VLOOKUP($A74,'10 km'!$B$2:$D$39,3,FALSE))</f>
        <v>0</v>
      </c>
      <c r="J74" s="70">
        <f>IF(ISNA(VLOOKUP($A74,'KL handicap'!$C$2:$C$28,1,FALSE)),0,VLOOKUP($A74,'KL handicap'!$C$2:$I$28,7,FALSE))</f>
        <v>0</v>
      </c>
      <c r="K74" s="70">
        <f>IF(ISNA(VLOOKUP($A74,'Max Howard Tan handicap'!$C$2:$C$24,1,FALSE)),0,VLOOKUP($A74,'Max Howard Tan handicap'!$C$2:$I$24,7,FALSE))</f>
        <v>0</v>
      </c>
      <c r="L74" s="71">
        <f t="shared" si="12"/>
        <v>69.91</v>
      </c>
      <c r="M74" s="80">
        <f t="shared" si="13"/>
        <v>2</v>
      </c>
      <c r="N74" s="72">
        <f t="shared" si="14"/>
        <v>0</v>
      </c>
      <c r="O74" s="72">
        <f t="shared" si="15"/>
        <v>69.91</v>
      </c>
      <c r="P74" s="25">
        <f t="shared" si="16"/>
        <v>70</v>
      </c>
      <c r="Q74" s="26">
        <f t="shared" si="17"/>
        <v>70</v>
      </c>
      <c r="U74" s="46"/>
    </row>
    <row r="75" spans="1:21" x14ac:dyDescent="0.2">
      <c r="A75" s="38" t="s">
        <v>101</v>
      </c>
      <c r="B75" s="91" t="s">
        <v>33</v>
      </c>
      <c r="C75" s="69">
        <f>IF(ISNA(VLOOKUP($A75,'5M''s'!$D$2:$D$35,1,FALSE)),0,VLOOKUP($A75,'5M''s'!$D$2:$E$35,2,FALSE))</f>
        <v>0</v>
      </c>
      <c r="D75" s="101">
        <f>IF(ISNA(VLOOKUP($A75,'Mile handicap'!$C$2:$C$55,1,FALSE)),0,VLOOKUP($A75,'Mile handicap'!$C$2:$J$55,8,FALSE))</f>
        <v>0</v>
      </c>
      <c r="E75" s="70">
        <f>IF(ISNA(VLOOKUP($A75,'3000m handicap'!$C$2:$C$43,1,FALSE)),0,VLOOKUP($A75,'3000m handicap'!$C$2:$I$43,7,FALSE))</f>
        <v>0</v>
      </c>
      <c r="F75" s="70">
        <f>IF(ISNA(VLOOKUP($A75,'5000m handicap'!$C$2:$C$43,1,FALSE)),0,VLOOKUP($A75,'5000m handicap'!$C$2:$I$43,7,FALSE))</f>
        <v>0</v>
      </c>
      <c r="G75" s="70">
        <f>IF(ISNA(VLOOKUP($A75,'Peter Moor 2000m'!$C$2:$C$49,1,FALSE)),0,VLOOKUP($A75,'Peter Moor 2000m'!$C$2:$I$49,7,FALSE))</f>
        <v>0</v>
      </c>
      <c r="H75" s="70">
        <f>IF(ISNA(VLOOKUP($A75,'2 Bridges Relay'!$E$2:$E$35,1,FALSE)),0,VLOOKUP($A75,'2 Bridges Relay'!$E$2:$G$35,3,FALSE))</f>
        <v>0</v>
      </c>
      <c r="I75" s="70">
        <f>IF(ISNA(VLOOKUP($A75,'10 km'!$B$2:$B$39,1,FALSE)),0,VLOOKUP($A75,'10 km'!$B$2:$D$39,3,FALSE))</f>
        <v>68.42</v>
      </c>
      <c r="J75" s="70">
        <f>IF(ISNA(VLOOKUP($A75,'KL handicap'!$C$2:$C$28,1,FALSE)),0,VLOOKUP($A75,'KL handicap'!$C$2:$I$28,7,FALSE))</f>
        <v>0</v>
      </c>
      <c r="K75" s="70">
        <f>IF(ISNA(VLOOKUP($A75,'Max Howard Tan handicap'!$C$2:$C$24,1,FALSE)),0,VLOOKUP($A75,'Max Howard Tan handicap'!$C$2:$I$24,7,FALSE))</f>
        <v>0</v>
      </c>
      <c r="L75" s="71">
        <f t="shared" si="12"/>
        <v>68.42</v>
      </c>
      <c r="M75" s="80">
        <f t="shared" si="13"/>
        <v>1</v>
      </c>
      <c r="N75" s="72">
        <f t="shared" si="14"/>
        <v>0</v>
      </c>
      <c r="O75" s="72">
        <f t="shared" si="15"/>
        <v>68.42</v>
      </c>
      <c r="P75" s="25">
        <f t="shared" si="16"/>
        <v>71</v>
      </c>
      <c r="Q75" s="26">
        <f t="shared" si="17"/>
        <v>71</v>
      </c>
      <c r="U75" s="46"/>
    </row>
    <row r="76" spans="1:21" x14ac:dyDescent="0.2">
      <c r="A76" s="38" t="s">
        <v>94</v>
      </c>
      <c r="B76" s="91" t="s">
        <v>32</v>
      </c>
      <c r="C76" s="69">
        <f>IF(ISNA(VLOOKUP($A76,'5M''s'!$D$2:$D$35,1,FALSE)),0,VLOOKUP($A76,'5M''s'!$D$2:$E$35,2,FALSE))</f>
        <v>0</v>
      </c>
      <c r="D76" s="101">
        <f>IF(ISNA(VLOOKUP($A76,'Mile handicap'!$C$2:$C$55,1,FALSE)),0,VLOOKUP($A76,'Mile handicap'!$C$2:$J$55,8,FALSE))</f>
        <v>0</v>
      </c>
      <c r="E76" s="70">
        <f>IF(ISNA(VLOOKUP($A76,'3000m handicap'!$C$2:$C$43,1,FALSE)),0,VLOOKUP($A76,'3000m handicap'!$C$2:$I$43,7,FALSE))</f>
        <v>0</v>
      </c>
      <c r="F76" s="70">
        <f>IF(ISNA(VLOOKUP($A76,'5000m handicap'!$C$2:$C$43,1,FALSE)),0,VLOOKUP($A76,'5000m handicap'!$C$2:$I$43,7,FALSE))</f>
        <v>0</v>
      </c>
      <c r="G76" s="70">
        <f>IF(ISNA(VLOOKUP($A76,'Peter Moor 2000m'!$C$2:$C$49,1,FALSE)),0,VLOOKUP($A76,'Peter Moor 2000m'!$C$2:$I$49,7,FALSE))</f>
        <v>0</v>
      </c>
      <c r="H76" s="70">
        <f>IF(ISNA(VLOOKUP($A76,'2 Bridges Relay'!$E$2:$E$35,1,FALSE)),0,VLOOKUP($A76,'2 Bridges Relay'!$E$2:$G$35,3,FALSE))</f>
        <v>0</v>
      </c>
      <c r="I76" s="70">
        <f>IF(ISNA(VLOOKUP($A76,'10 km'!$B$2:$B$39,1,FALSE)),0,VLOOKUP($A76,'10 km'!$B$2:$D$39,3,FALSE))</f>
        <v>0</v>
      </c>
      <c r="J76" s="70">
        <f>IF(ISNA(VLOOKUP($A76,'KL handicap'!$C$2:$C$28,1,FALSE)),0,VLOOKUP($A76,'KL handicap'!$C$2:$I$28,7,FALSE))</f>
        <v>0</v>
      </c>
      <c r="K76" s="70">
        <f>IF(ISNA(VLOOKUP($A76,'Max Howard Tan handicap'!$C$2:$C$24,1,FALSE)),0,VLOOKUP($A76,'Max Howard Tan handicap'!$C$2:$I$24,7,FALSE))</f>
        <v>68.42</v>
      </c>
      <c r="L76" s="71">
        <f t="shared" si="12"/>
        <v>68.42</v>
      </c>
      <c r="M76" s="80">
        <f t="shared" si="13"/>
        <v>1</v>
      </c>
      <c r="N76" s="72">
        <f t="shared" si="14"/>
        <v>0</v>
      </c>
      <c r="O76" s="72">
        <f t="shared" si="15"/>
        <v>68.42</v>
      </c>
      <c r="P76" s="25">
        <f t="shared" si="16"/>
        <v>71</v>
      </c>
      <c r="Q76" s="26">
        <f t="shared" si="17"/>
        <v>71</v>
      </c>
      <c r="U76" s="46"/>
    </row>
    <row r="77" spans="1:21" x14ac:dyDescent="0.2">
      <c r="A77" s="38" t="s">
        <v>266</v>
      </c>
      <c r="B77" s="91" t="s">
        <v>33</v>
      </c>
      <c r="C77" s="69">
        <f>IF(ISNA(VLOOKUP($A77,'5M''s'!$D$2:$D$35,1,FALSE)),0,VLOOKUP($A77,'5M''s'!$D$2:$E$35,2,FALSE))</f>
        <v>0</v>
      </c>
      <c r="D77" s="101">
        <f>IF(ISNA(VLOOKUP($A77,'Mile handicap'!$C$2:$C$55,1,FALSE)),0,VLOOKUP($A77,'Mile handicap'!$C$2:$J$55,8,FALSE))</f>
        <v>0</v>
      </c>
      <c r="E77" s="70">
        <f>IF(ISNA(VLOOKUP($A77,'3000m handicap'!$C$2:$C$43,1,FALSE)),0,VLOOKUP($A77,'3000m handicap'!$C$2:$I$43,7,FALSE))</f>
        <v>0</v>
      </c>
      <c r="F77" s="70">
        <f>IF(ISNA(VLOOKUP($A77,'5000m handicap'!$C$2:$C$43,1,FALSE)),0,VLOOKUP($A77,'5000m handicap'!$C$2:$I$43,7,FALSE))</f>
        <v>0</v>
      </c>
      <c r="G77" s="70">
        <f>IF(ISNA(VLOOKUP($A77,'Peter Moor 2000m'!$C$2:$C$49,1,FALSE)),0,VLOOKUP($A77,'Peter Moor 2000m'!$C$2:$I$49,7,FALSE))</f>
        <v>66.67</v>
      </c>
      <c r="H77" s="70">
        <f>IF(ISNA(VLOOKUP($A77,'2 Bridges Relay'!$E$2:$E$35,1,FALSE)),0,VLOOKUP($A77,'2 Bridges Relay'!$E$2:$G$35,3,FALSE))</f>
        <v>0</v>
      </c>
      <c r="I77" s="70">
        <f>IF(ISNA(VLOOKUP($A77,'10 km'!$B$2:$B$39,1,FALSE)),0,VLOOKUP($A77,'10 km'!$B$2:$D$39,3,FALSE))</f>
        <v>0</v>
      </c>
      <c r="J77" s="70">
        <f>IF(ISNA(VLOOKUP($A77,'KL handicap'!$C$2:$C$28,1,FALSE)),0,VLOOKUP($A77,'KL handicap'!$C$2:$I$28,7,FALSE))</f>
        <v>0</v>
      </c>
      <c r="K77" s="70">
        <f>IF(ISNA(VLOOKUP($A77,'Max Howard Tan handicap'!$C$2:$C$24,1,FALSE)),0,VLOOKUP($A77,'Max Howard Tan handicap'!$C$2:$I$24,7,FALSE))</f>
        <v>0</v>
      </c>
      <c r="L77" s="71">
        <f t="shared" si="12"/>
        <v>66.67</v>
      </c>
      <c r="M77" s="80">
        <f t="shared" si="13"/>
        <v>1</v>
      </c>
      <c r="N77" s="72">
        <f t="shared" si="14"/>
        <v>0</v>
      </c>
      <c r="O77" s="72">
        <f t="shared" si="15"/>
        <v>66.67</v>
      </c>
      <c r="P77" s="25">
        <f t="shared" si="16"/>
        <v>73</v>
      </c>
      <c r="Q77" s="26">
        <f t="shared" si="17"/>
        <v>73</v>
      </c>
      <c r="U77" s="46"/>
    </row>
    <row r="78" spans="1:21" x14ac:dyDescent="0.2">
      <c r="A78" s="38" t="s">
        <v>203</v>
      </c>
      <c r="B78" s="91" t="s">
        <v>32</v>
      </c>
      <c r="C78" s="69">
        <f>IF(ISNA(VLOOKUP($A78,'5M''s'!$D$2:$D$35,1,FALSE)),0,VLOOKUP($A78,'5M''s'!$D$2:$E$35,2,FALSE))</f>
        <v>0</v>
      </c>
      <c r="D78" s="101">
        <f>IF(ISNA(VLOOKUP($A78,'Mile handicap'!$C$2:$C$55,1,FALSE)),0,VLOOKUP($A78,'Mile handicap'!$C$2:$J$55,8,FALSE))</f>
        <v>0</v>
      </c>
      <c r="E78" s="70">
        <f>IF(ISNA(VLOOKUP($A78,'3000m handicap'!$C$2:$C$43,1,FALSE)),0,VLOOKUP($A78,'3000m handicap'!$C$2:$I$43,7,FALSE))</f>
        <v>0</v>
      </c>
      <c r="F78" s="70">
        <f>IF(ISNA(VLOOKUP($A78,'5000m handicap'!$C$2:$C$43,1,FALSE)),0,VLOOKUP($A78,'5000m handicap'!$C$2:$I$43,7,FALSE))</f>
        <v>0</v>
      </c>
      <c r="G78" s="70">
        <f>IF(ISNA(VLOOKUP($A78,'Peter Moor 2000m'!$C$2:$C$49,1,FALSE)),0,VLOOKUP($A78,'Peter Moor 2000m'!$C$2:$I$49,7,FALSE))</f>
        <v>0</v>
      </c>
      <c r="H78" s="70">
        <f>IF(ISNA(VLOOKUP($A78,'2 Bridges Relay'!$E$2:$E$35,1,FALSE)),0,VLOOKUP($A78,'2 Bridges Relay'!$E$2:$G$35,3,FALSE))</f>
        <v>0</v>
      </c>
      <c r="I78" s="70">
        <f>IF(ISNA(VLOOKUP($A78,'10 km'!$B$2:$B$39,1,FALSE)),0,VLOOKUP($A78,'10 km'!$B$2:$D$39,3,FALSE))</f>
        <v>65.790000000000006</v>
      </c>
      <c r="J78" s="70">
        <f>IF(ISNA(VLOOKUP($A78,'KL handicap'!$C$2:$C$28,1,FALSE)),0,VLOOKUP($A78,'KL handicap'!$C$2:$I$28,7,FALSE))</f>
        <v>0</v>
      </c>
      <c r="K78" s="70">
        <f>IF(ISNA(VLOOKUP($A78,'Max Howard Tan handicap'!$C$2:$C$24,1,FALSE)),0,VLOOKUP($A78,'Max Howard Tan handicap'!$C$2:$I$24,7,FALSE))</f>
        <v>0</v>
      </c>
      <c r="L78" s="71">
        <f t="shared" si="12"/>
        <v>65.790000000000006</v>
      </c>
      <c r="M78" s="80">
        <f t="shared" si="13"/>
        <v>1</v>
      </c>
      <c r="N78" s="72">
        <f t="shared" si="14"/>
        <v>0</v>
      </c>
      <c r="O78" s="72">
        <f t="shared" si="15"/>
        <v>65.790000000000006</v>
      </c>
      <c r="P78" s="25">
        <f t="shared" si="16"/>
        <v>74</v>
      </c>
      <c r="Q78" s="26">
        <f t="shared" si="17"/>
        <v>74</v>
      </c>
      <c r="U78" s="46"/>
    </row>
    <row r="79" spans="1:21" x14ac:dyDescent="0.2">
      <c r="A79" s="38" t="s">
        <v>93</v>
      </c>
      <c r="B79" s="91" t="s">
        <v>32</v>
      </c>
      <c r="C79" s="69">
        <f>IF(ISNA(VLOOKUP($A79,'5M''s'!$D$2:$D$35,1,FALSE)),0,VLOOKUP($A79,'5M''s'!$D$2:$E$35,2,FALSE))</f>
        <v>0</v>
      </c>
      <c r="D79" s="101">
        <f>IF(ISNA(VLOOKUP($A79,'Mile handicap'!$C$2:$C$55,1,FALSE)),0,VLOOKUP($A79,'Mile handicap'!$C$2:$J$55,8,FALSE))</f>
        <v>0</v>
      </c>
      <c r="E79" s="70">
        <f>IF(ISNA(VLOOKUP($A79,'3000m handicap'!$C$2:$C$43,1,FALSE)),0,VLOOKUP($A79,'3000m handicap'!$C$2:$I$43,7,FALSE))</f>
        <v>0</v>
      </c>
      <c r="F79" s="119">
        <f>IF(ISNA(VLOOKUP($A79,'5000m handicap'!$C$2:$C$43,1,FALSE)),0,VLOOKUP($A79,'5000m handicap'!$C$2:$I$43,7,FALSE))</f>
        <v>61.11</v>
      </c>
      <c r="G79" s="70">
        <f>IF(ISNA(VLOOKUP($A79,'Peter Moor 2000m'!$C$2:$C$49,1,FALSE)),0,VLOOKUP($A79,'Peter Moor 2000m'!$C$2:$I$49,7,FALSE))</f>
        <v>0</v>
      </c>
      <c r="H79" s="70">
        <f>IF(ISNA(VLOOKUP($A79,'2 Bridges Relay'!$E$2:$E$35,1,FALSE)),0,VLOOKUP($A79,'2 Bridges Relay'!$E$2:$G$35,3,FALSE))</f>
        <v>0</v>
      </c>
      <c r="I79" s="70">
        <f>IF(ISNA(VLOOKUP($A79,'10 km'!$B$2:$B$39,1,FALSE)),0,VLOOKUP($A79,'10 km'!$B$2:$D$39,3,FALSE))</f>
        <v>0</v>
      </c>
      <c r="J79" s="70">
        <f>IF(ISNA(VLOOKUP($A79,'KL handicap'!$C$2:$C$28,1,FALSE)),0,VLOOKUP($A79,'KL handicap'!$C$2:$I$28,7,FALSE))</f>
        <v>0</v>
      </c>
      <c r="K79" s="70">
        <f>IF(ISNA(VLOOKUP($A79,'Max Howard Tan handicap'!$C$2:$C$24,1,FALSE)),0,VLOOKUP($A79,'Max Howard Tan handicap'!$C$2:$I$24,7,FALSE))</f>
        <v>0</v>
      </c>
      <c r="L79" s="71">
        <f t="shared" si="12"/>
        <v>61.11</v>
      </c>
      <c r="M79" s="80">
        <f t="shared" si="13"/>
        <v>1</v>
      </c>
      <c r="N79" s="72">
        <f t="shared" si="14"/>
        <v>0</v>
      </c>
      <c r="O79" s="72">
        <f t="shared" si="15"/>
        <v>61.11</v>
      </c>
      <c r="P79" s="25">
        <f t="shared" si="16"/>
        <v>75</v>
      </c>
      <c r="Q79" s="26">
        <f t="shared" si="17"/>
        <v>75</v>
      </c>
      <c r="U79" s="46"/>
    </row>
    <row r="80" spans="1:21" x14ac:dyDescent="0.2">
      <c r="A80" s="38" t="s">
        <v>125</v>
      </c>
      <c r="B80" s="91" t="s">
        <v>32</v>
      </c>
      <c r="C80" s="69">
        <f>IF(ISNA(VLOOKUP($A80,'5M''s'!$D$2:$D$35,1,FALSE)),0,VLOOKUP($A80,'5M''s'!$D$2:$E$35,2,FALSE))</f>
        <v>0</v>
      </c>
      <c r="D80" s="101">
        <f>IF(ISNA(VLOOKUP($A80,'Mile handicap'!$C$2:$C$55,1,FALSE)),0,VLOOKUP($A80,'Mile handicap'!$C$2:$J$55,8,FALSE))</f>
        <v>0</v>
      </c>
      <c r="E80" s="70">
        <f>IF(ISNA(VLOOKUP($A80,'3000m handicap'!$C$2:$C$43,1,FALSE)),0,VLOOKUP($A80,'3000m handicap'!$C$2:$I$43,7,FALSE))</f>
        <v>0</v>
      </c>
      <c r="F80" s="70">
        <f>IF(ISNA(VLOOKUP($A80,'5000m handicap'!$C$2:$C$43,1,FALSE)),0,VLOOKUP($A80,'5000m handicap'!$C$2:$I$43,7,FALSE))</f>
        <v>55.56</v>
      </c>
      <c r="G80" s="70">
        <f>IF(ISNA(VLOOKUP($A80,'Peter Moor 2000m'!$C$2:$C$49,1,FALSE)),0,VLOOKUP($A80,'Peter Moor 2000m'!$C$2:$I$49,7,FALSE))</f>
        <v>0</v>
      </c>
      <c r="H80" s="70">
        <f>IF(ISNA(VLOOKUP($A80,'2 Bridges Relay'!$E$2:$E$35,1,FALSE)),0,VLOOKUP($A80,'2 Bridges Relay'!$E$2:$G$35,3,FALSE))</f>
        <v>0</v>
      </c>
      <c r="I80" s="70">
        <f>IF(ISNA(VLOOKUP($A80,'10 km'!$B$2:$B$39,1,FALSE)),0,VLOOKUP($A80,'10 km'!$B$2:$D$39,3,FALSE))</f>
        <v>0</v>
      </c>
      <c r="J80" s="70">
        <f>IF(ISNA(VLOOKUP($A80,'KL handicap'!$C$2:$C$28,1,FALSE)),0,VLOOKUP($A80,'KL handicap'!$C$2:$I$28,7,FALSE))</f>
        <v>0</v>
      </c>
      <c r="K80" s="70">
        <f>IF(ISNA(VLOOKUP($A80,'Max Howard Tan handicap'!$C$2:$C$24,1,FALSE)),0,VLOOKUP($A80,'Max Howard Tan handicap'!$C$2:$I$24,7,FALSE))</f>
        <v>0</v>
      </c>
      <c r="L80" s="71">
        <f t="shared" si="12"/>
        <v>55.56</v>
      </c>
      <c r="M80" s="80">
        <f t="shared" si="13"/>
        <v>1</v>
      </c>
      <c r="N80" s="72">
        <f t="shared" si="14"/>
        <v>0</v>
      </c>
      <c r="O80" s="72">
        <f t="shared" si="15"/>
        <v>55.56</v>
      </c>
      <c r="P80" s="25">
        <f t="shared" si="16"/>
        <v>76</v>
      </c>
      <c r="Q80" s="26">
        <f t="shared" si="17"/>
        <v>76</v>
      </c>
      <c r="U80" s="46"/>
    </row>
    <row r="81" spans="1:21" x14ac:dyDescent="0.2">
      <c r="A81" s="38" t="s">
        <v>303</v>
      </c>
      <c r="B81" s="91" t="s">
        <v>33</v>
      </c>
      <c r="C81" s="69">
        <f>IF(ISNA(VLOOKUP($A81,'5M''s'!$D$2:$D$35,1,FALSE)),0,VLOOKUP($A81,'5M''s'!$D$2:$E$35,2,FALSE))</f>
        <v>0</v>
      </c>
      <c r="D81" s="101">
        <f>IF(ISNA(VLOOKUP($A81,'Mile handicap'!$C$2:$C$55,1,FALSE)),0,VLOOKUP($A81,'Mile handicap'!$C$2:$J$55,8,FALSE))</f>
        <v>0</v>
      </c>
      <c r="E81" s="70">
        <f>IF(ISNA(VLOOKUP($A81,'3000m handicap'!$C$2:$C$43,1,FALSE)),0,VLOOKUP($A81,'3000m handicap'!$C$2:$I$43,7,FALSE))</f>
        <v>0</v>
      </c>
      <c r="F81" s="70">
        <f>IF(ISNA(VLOOKUP($A81,'5000m handicap'!$C$2:$C$43,1,FALSE)),0,VLOOKUP($A81,'5000m handicap'!$C$2:$I$43,7,FALSE))</f>
        <v>0</v>
      </c>
      <c r="G81" s="70">
        <f>IF(ISNA(VLOOKUP($A81,'Peter Moor 2000m'!$C$2:$C$49,1,FALSE)),0,VLOOKUP($A81,'Peter Moor 2000m'!$C$2:$I$49,7,FALSE))</f>
        <v>0</v>
      </c>
      <c r="H81" s="70">
        <f>IF(ISNA(VLOOKUP($A81,'2 Bridges Relay'!$E$2:$E$35,1,FALSE)),0,VLOOKUP($A81,'2 Bridges Relay'!$E$2:$G$35,3,FALSE))</f>
        <v>0</v>
      </c>
      <c r="I81" s="70">
        <f>IF(ISNA(VLOOKUP($A81,'10 km'!$B$2:$B$39,1,FALSE)),0,VLOOKUP($A81,'10 km'!$B$2:$D$39,3,FALSE))</f>
        <v>52.63</v>
      </c>
      <c r="J81" s="70">
        <f>IF(ISNA(VLOOKUP($A81,'KL handicap'!$C$2:$C$28,1,FALSE)),0,VLOOKUP($A81,'KL handicap'!$C$2:$I$28,7,FALSE))</f>
        <v>0</v>
      </c>
      <c r="K81" s="70">
        <f>IF(ISNA(VLOOKUP($A81,'Max Howard Tan handicap'!$C$2:$C$24,1,FALSE)),0,VLOOKUP($A81,'Max Howard Tan handicap'!$C$2:$I$24,7,FALSE))</f>
        <v>0</v>
      </c>
      <c r="L81" s="71">
        <f t="shared" si="12"/>
        <v>52.63</v>
      </c>
      <c r="M81" s="80">
        <f t="shared" si="13"/>
        <v>1</v>
      </c>
      <c r="N81" s="72">
        <f t="shared" si="14"/>
        <v>0</v>
      </c>
      <c r="O81" s="72">
        <f t="shared" si="15"/>
        <v>52.63</v>
      </c>
      <c r="P81" s="25">
        <f t="shared" si="16"/>
        <v>77</v>
      </c>
      <c r="Q81" s="26">
        <f t="shared" si="17"/>
        <v>77</v>
      </c>
      <c r="U81" s="46"/>
    </row>
    <row r="82" spans="1:21" x14ac:dyDescent="0.2">
      <c r="A82" s="38" t="s">
        <v>49</v>
      </c>
      <c r="B82" s="91" t="s">
        <v>33</v>
      </c>
      <c r="C82" s="69">
        <f>IF(ISNA(VLOOKUP($A82,'5M''s'!$D$2:$D$35,1,FALSE)),0,VLOOKUP($A82,'5M''s'!$D$2:$E$35,2,FALSE))</f>
        <v>0</v>
      </c>
      <c r="D82" s="101">
        <f>IF(ISNA(VLOOKUP($A82,'Mile handicap'!$C$2:$C$55,1,FALSE)),0,VLOOKUP($A82,'Mile handicap'!$C$2:$J$55,8,FALSE))</f>
        <v>42.55</v>
      </c>
      <c r="E82" s="70">
        <f>IF(ISNA(VLOOKUP($A82,'3000m handicap'!$C$2:$C$43,1,FALSE)),0,VLOOKUP($A82,'3000m handicap'!$C$2:$I$43,7,FALSE))</f>
        <v>0</v>
      </c>
      <c r="F82" s="70">
        <f>IF(ISNA(VLOOKUP($A82,'5000m handicap'!$C$2:$C$43,1,FALSE)),0,VLOOKUP($A82,'5000m handicap'!$C$2:$I$43,7,FALSE))</f>
        <v>0</v>
      </c>
      <c r="G82" s="70">
        <f>IF(ISNA(VLOOKUP($A82,'Peter Moor 2000m'!$C$2:$C$49,1,FALSE)),0,VLOOKUP($A82,'Peter Moor 2000m'!$C$2:$I$49,7,FALSE))</f>
        <v>0</v>
      </c>
      <c r="H82" s="70">
        <f>IF(ISNA(VLOOKUP($A82,'2 Bridges Relay'!$E$2:$E$35,1,FALSE)),0,VLOOKUP($A82,'2 Bridges Relay'!$E$2:$G$35,3,FALSE))</f>
        <v>0</v>
      </c>
      <c r="I82" s="70">
        <f>IF(ISNA(VLOOKUP($A82,'10 km'!$B$2:$B$39,1,FALSE)),0,VLOOKUP($A82,'10 km'!$B$2:$D$39,3,FALSE))</f>
        <v>0</v>
      </c>
      <c r="J82" s="70">
        <f>IF(ISNA(VLOOKUP($A82,'KL handicap'!$C$2:$C$28,1,FALSE)),0,VLOOKUP($A82,'KL handicap'!$C$2:$I$28,7,FALSE))</f>
        <v>0</v>
      </c>
      <c r="K82" s="70">
        <f>IF(ISNA(VLOOKUP($A82,'Max Howard Tan handicap'!$C$2:$C$24,1,FALSE)),0,VLOOKUP($A82,'Max Howard Tan handicap'!$C$2:$I$24,7,FALSE))</f>
        <v>0</v>
      </c>
      <c r="L82" s="71">
        <f t="shared" si="12"/>
        <v>42.55</v>
      </c>
      <c r="M82" s="80">
        <f t="shared" si="13"/>
        <v>1</v>
      </c>
      <c r="N82" s="72">
        <f t="shared" si="14"/>
        <v>0</v>
      </c>
      <c r="O82" s="72">
        <f t="shared" si="15"/>
        <v>42.55</v>
      </c>
      <c r="P82" s="25">
        <f t="shared" si="16"/>
        <v>78</v>
      </c>
      <c r="Q82" s="26">
        <f t="shared" si="17"/>
        <v>78</v>
      </c>
      <c r="U82" s="46"/>
    </row>
    <row r="83" spans="1:21" x14ac:dyDescent="0.2">
      <c r="A83" s="38" t="s">
        <v>70</v>
      </c>
      <c r="B83" s="91" t="s">
        <v>33</v>
      </c>
      <c r="C83" s="69">
        <f>IF(ISNA(VLOOKUP($A83,'5M''s'!$D$2:$D$35,1,FALSE)),0,VLOOKUP($A83,'5M''s'!$D$2:$E$35,2,FALSE))</f>
        <v>0</v>
      </c>
      <c r="D83" s="101">
        <f>IF(ISNA(VLOOKUP($A83,'Mile handicap'!$C$2:$C$55,1,FALSE)),0,VLOOKUP($A83,'Mile handicap'!$C$2:$J$55,8,FALSE))</f>
        <v>0</v>
      </c>
      <c r="E83" s="70">
        <f>IF(ISNA(VLOOKUP($A83,'3000m handicap'!$C$2:$C$43,1,FALSE)),0,VLOOKUP($A83,'3000m handicap'!$C$2:$I$43,7,FALSE))</f>
        <v>0</v>
      </c>
      <c r="F83" s="70">
        <f>IF(ISNA(VLOOKUP($A83,'5000m handicap'!$C$2:$C$43,1,FALSE)),0,VLOOKUP($A83,'5000m handicap'!$C$2:$I$43,7,FALSE))</f>
        <v>0</v>
      </c>
      <c r="G83" s="70">
        <f>IF(ISNA(VLOOKUP($A83,'Peter Moor 2000m'!$C$2:$C$49,1,FALSE)),0,VLOOKUP($A83,'Peter Moor 2000m'!$C$2:$I$49,7,FALSE))</f>
        <v>7.14</v>
      </c>
      <c r="H83" s="70">
        <f>IF(ISNA(VLOOKUP($A83,'2 Bridges Relay'!$E$2:$E$35,1,FALSE)),0,VLOOKUP($A83,'2 Bridges Relay'!$E$2:$G$35,3,FALSE))</f>
        <v>0</v>
      </c>
      <c r="I83" s="70">
        <f>IF(ISNA(VLOOKUP($A83,'10 km'!$B$2:$B$39,1,FALSE)),0,VLOOKUP($A83,'10 km'!$B$2:$D$39,3,FALSE))</f>
        <v>15.79</v>
      </c>
      <c r="J83" s="70">
        <f>IF(ISNA(VLOOKUP($A83,'KL handicap'!$C$2:$C$28,1,FALSE)),0,VLOOKUP($A83,'KL handicap'!$C$2:$I$28,7,FALSE))</f>
        <v>14.29</v>
      </c>
      <c r="K83" s="70">
        <f>IF(ISNA(VLOOKUP($A83,'Max Howard Tan handicap'!$C$2:$C$24,1,FALSE)),0,VLOOKUP($A83,'Max Howard Tan handicap'!$C$2:$I$24,7,FALSE))</f>
        <v>0</v>
      </c>
      <c r="L83" s="71">
        <f t="shared" si="12"/>
        <v>37.22</v>
      </c>
      <c r="M83" s="80">
        <f t="shared" si="13"/>
        <v>3</v>
      </c>
      <c r="N83" s="72">
        <f t="shared" si="14"/>
        <v>0</v>
      </c>
      <c r="O83" s="72">
        <f t="shared" si="15"/>
        <v>37.22</v>
      </c>
      <c r="P83" s="25">
        <f t="shared" si="16"/>
        <v>79</v>
      </c>
      <c r="Q83" s="26">
        <f t="shared" si="17"/>
        <v>79</v>
      </c>
      <c r="U83" s="46"/>
    </row>
    <row r="84" spans="1:21" x14ac:dyDescent="0.2">
      <c r="A84" s="38" t="s">
        <v>102</v>
      </c>
      <c r="B84" s="91" t="s">
        <v>32</v>
      </c>
      <c r="C84" s="69">
        <f>IF(ISNA(VLOOKUP($A84,'5M''s'!$D$2:$D$35,1,FALSE)),0,VLOOKUP($A84,'5M''s'!$D$2:$E$35,2,FALSE))</f>
        <v>0</v>
      </c>
      <c r="D84" s="101">
        <f>IF(ISNA(VLOOKUP($A84,'Mile handicap'!$C$2:$C$55,1,FALSE)),0,VLOOKUP($A84,'Mile handicap'!$C$2:$J$55,8,FALSE))</f>
        <v>0</v>
      </c>
      <c r="E84" s="70">
        <f>IF(ISNA(VLOOKUP($A84,'3000m handicap'!$C$2:$C$43,1,FALSE)),0,VLOOKUP($A84,'3000m handicap'!$C$2:$I$43,7,FALSE))</f>
        <v>0</v>
      </c>
      <c r="F84" s="70">
        <f>IF(ISNA(VLOOKUP($A84,'5000m handicap'!$C$2:$C$43,1,FALSE)),0,VLOOKUP($A84,'5000m handicap'!$C$2:$I$43,7,FALSE))</f>
        <v>0</v>
      </c>
      <c r="G84" s="70">
        <f>IF(ISNA(VLOOKUP($A84,'Peter Moor 2000m'!$C$2:$C$49,1,FALSE)),0,VLOOKUP($A84,'Peter Moor 2000m'!$C$2:$I$49,7,FALSE))</f>
        <v>23.81</v>
      </c>
      <c r="H84" s="70">
        <f>IF(ISNA(VLOOKUP($A84,'2 Bridges Relay'!$E$2:$E$35,1,FALSE)),0,VLOOKUP($A84,'2 Bridges Relay'!$E$2:$G$35,3,FALSE))</f>
        <v>0</v>
      </c>
      <c r="I84" s="70">
        <f>IF(ISNA(VLOOKUP($A84,'10 km'!$B$2:$B$39,1,FALSE)),0,VLOOKUP($A84,'10 km'!$B$2:$D$39,3,FALSE))</f>
        <v>13.16</v>
      </c>
      <c r="J84" s="70">
        <f>IF(ISNA(VLOOKUP($A84,'KL handicap'!$C$2:$C$28,1,FALSE)),0,VLOOKUP($A84,'KL handicap'!$C$2:$I$28,7,FALSE))</f>
        <v>0</v>
      </c>
      <c r="K84" s="70">
        <f>IF(ISNA(VLOOKUP($A84,'Max Howard Tan handicap'!$C$2:$C$24,1,FALSE)),0,VLOOKUP($A84,'Max Howard Tan handicap'!$C$2:$I$24,7,FALSE))</f>
        <v>0</v>
      </c>
      <c r="L84" s="71">
        <f t="shared" si="12"/>
        <v>36.97</v>
      </c>
      <c r="M84" s="80">
        <f t="shared" si="13"/>
        <v>2</v>
      </c>
      <c r="N84" s="72">
        <f t="shared" si="14"/>
        <v>0</v>
      </c>
      <c r="O84" s="72">
        <f t="shared" si="15"/>
        <v>36.97</v>
      </c>
      <c r="P84" s="25">
        <f t="shared" si="16"/>
        <v>80</v>
      </c>
      <c r="Q84" s="26">
        <f t="shared" si="17"/>
        <v>80</v>
      </c>
      <c r="U84" s="46"/>
    </row>
    <row r="85" spans="1:21" x14ac:dyDescent="0.2">
      <c r="A85" s="38" t="s">
        <v>50</v>
      </c>
      <c r="B85" s="91" t="s">
        <v>33</v>
      </c>
      <c r="C85" s="69">
        <f>IF(ISNA(VLOOKUP($A85,'5M''s'!$D$2:$D$35,1,FALSE)),0,VLOOKUP($A85,'5M''s'!$D$2:$E$35,2,FALSE))</f>
        <v>0</v>
      </c>
      <c r="D85" s="101">
        <f>IF(ISNA(VLOOKUP($A85,'Mile handicap'!$C$2:$C$55,1,FALSE)),0,VLOOKUP($A85,'Mile handicap'!$C$2:$J$55,8,FALSE))</f>
        <v>36.17</v>
      </c>
      <c r="E85" s="70">
        <f>IF(ISNA(VLOOKUP($A85,'3000m handicap'!$C$2:$C$43,1,FALSE)),0,VLOOKUP($A85,'3000m handicap'!$C$2:$I$43,7,FALSE))</f>
        <v>0</v>
      </c>
      <c r="F85" s="70">
        <f>IF(ISNA(VLOOKUP($A85,'5000m handicap'!$C$2:$C$43,1,FALSE)),0,VLOOKUP($A85,'5000m handicap'!$C$2:$I$43,7,FALSE))</f>
        <v>0</v>
      </c>
      <c r="G85" s="70">
        <f>IF(ISNA(VLOOKUP($A85,'Peter Moor 2000m'!$C$2:$C$49,1,FALSE)),0,VLOOKUP($A85,'Peter Moor 2000m'!$C$2:$I$49,7,FALSE))</f>
        <v>0</v>
      </c>
      <c r="H85" s="70">
        <f>IF(ISNA(VLOOKUP($A85,'2 Bridges Relay'!$E$2:$E$35,1,FALSE)),0,VLOOKUP($A85,'2 Bridges Relay'!$E$2:$G$35,3,FALSE))</f>
        <v>0</v>
      </c>
      <c r="I85" s="70">
        <f>IF(ISNA(VLOOKUP($A85,'10 km'!$B$2:$B$39,1,FALSE)),0,VLOOKUP($A85,'10 km'!$B$2:$D$39,3,FALSE))</f>
        <v>0</v>
      </c>
      <c r="J85" s="70">
        <f>IF(ISNA(VLOOKUP($A85,'KL handicap'!$C$2:$C$28,1,FALSE)),0,VLOOKUP($A85,'KL handicap'!$C$2:$I$28,7,FALSE))</f>
        <v>0</v>
      </c>
      <c r="K85" s="70">
        <f>IF(ISNA(VLOOKUP($A85,'Max Howard Tan handicap'!$C$2:$C$24,1,FALSE)),0,VLOOKUP($A85,'Max Howard Tan handicap'!$C$2:$I$24,7,FALSE))</f>
        <v>0</v>
      </c>
      <c r="L85" s="71">
        <f t="shared" si="12"/>
        <v>36.17</v>
      </c>
      <c r="M85" s="80">
        <f t="shared" si="13"/>
        <v>1</v>
      </c>
      <c r="N85" s="72">
        <f t="shared" si="14"/>
        <v>0</v>
      </c>
      <c r="O85" s="72">
        <f t="shared" si="15"/>
        <v>36.17</v>
      </c>
      <c r="P85" s="25">
        <f t="shared" si="16"/>
        <v>81</v>
      </c>
      <c r="Q85" s="26">
        <f t="shared" si="17"/>
        <v>81</v>
      </c>
      <c r="U85" s="46"/>
    </row>
    <row r="86" spans="1:21" x14ac:dyDescent="0.2">
      <c r="A86" s="38" t="s">
        <v>68</v>
      </c>
      <c r="B86" s="91" t="s">
        <v>32</v>
      </c>
      <c r="C86" s="69">
        <f>IF(ISNA(VLOOKUP($A86,'5M''s'!$D$2:$D$35,1,FALSE)),0,VLOOKUP($A86,'5M''s'!$D$2:$E$35,2,FALSE))</f>
        <v>0</v>
      </c>
      <c r="D86" s="101">
        <f>IF(ISNA(VLOOKUP($A86,'Mile handicap'!$C$2:$C$55,1,FALSE)),0,VLOOKUP($A86,'Mile handicap'!$C$2:$J$55,8,FALSE))</f>
        <v>29.79</v>
      </c>
      <c r="E86" s="70">
        <f>IF(ISNA(VLOOKUP($A86,'3000m handicap'!$C$2:$C$43,1,FALSE)),0,VLOOKUP($A86,'3000m handicap'!$C$2:$I$43,7,FALSE))</f>
        <v>0</v>
      </c>
      <c r="F86" s="70">
        <f>IF(ISNA(VLOOKUP($A86,'5000m handicap'!$C$2:$C$43,1,FALSE)),0,VLOOKUP($A86,'5000m handicap'!$C$2:$I$43,7,FALSE))</f>
        <v>0</v>
      </c>
      <c r="G86" s="70">
        <f>IF(ISNA(VLOOKUP($A86,'Peter Moor 2000m'!$C$2:$C$49,1,FALSE)),0,VLOOKUP($A86,'Peter Moor 2000m'!$C$2:$I$49,7,FALSE))</f>
        <v>4.76</v>
      </c>
      <c r="H86" s="70">
        <f>IF(ISNA(VLOOKUP($A86,'2 Bridges Relay'!$E$2:$E$35,1,FALSE)),0,VLOOKUP($A86,'2 Bridges Relay'!$E$2:$G$35,3,FALSE))</f>
        <v>0</v>
      </c>
      <c r="I86" s="70">
        <f>IF(ISNA(VLOOKUP($A86,'10 km'!$B$2:$B$39,1,FALSE)),0,VLOOKUP($A86,'10 km'!$B$2:$D$39,3,FALSE))</f>
        <v>0</v>
      </c>
      <c r="J86" s="70">
        <f>IF(ISNA(VLOOKUP($A86,'KL handicap'!$C$2:$C$28,1,FALSE)),0,VLOOKUP($A86,'KL handicap'!$C$2:$I$28,7,FALSE))</f>
        <v>0</v>
      </c>
      <c r="K86" s="70">
        <f>IF(ISNA(VLOOKUP($A86,'Max Howard Tan handicap'!$C$2:$C$24,1,FALSE)),0,VLOOKUP($A86,'Max Howard Tan handicap'!$C$2:$I$24,7,FALSE))</f>
        <v>0</v>
      </c>
      <c r="L86" s="71">
        <f t="shared" si="12"/>
        <v>34.549999999999997</v>
      </c>
      <c r="M86" s="80">
        <f t="shared" si="13"/>
        <v>2</v>
      </c>
      <c r="N86" s="72">
        <f t="shared" si="14"/>
        <v>0</v>
      </c>
      <c r="O86" s="72">
        <f t="shared" si="15"/>
        <v>34.549999999999997</v>
      </c>
      <c r="P86" s="25">
        <f t="shared" si="16"/>
        <v>82</v>
      </c>
      <c r="Q86" s="26">
        <f t="shared" si="17"/>
        <v>82</v>
      </c>
      <c r="U86" s="46"/>
    </row>
    <row r="87" spans="1:21" x14ac:dyDescent="0.2">
      <c r="A87" s="38" t="s">
        <v>69</v>
      </c>
      <c r="B87" s="91" t="s">
        <v>32</v>
      </c>
      <c r="C87" s="69">
        <f>IF(ISNA(VLOOKUP($A87,'5M''s'!$D$2:$D$35,1,FALSE)),0,VLOOKUP($A87,'5M''s'!$D$2:$E$35,2,FALSE))</f>
        <v>0</v>
      </c>
      <c r="D87" s="101">
        <f>IF(ISNA(VLOOKUP($A87,'Mile handicap'!$C$2:$C$55,1,FALSE)),0,VLOOKUP($A87,'Mile handicap'!$C$2:$J$55,8,FALSE))</f>
        <v>0</v>
      </c>
      <c r="E87" s="70">
        <f>IF(ISNA(VLOOKUP($A87,'3000m handicap'!$C$2:$C$43,1,FALSE)),0,VLOOKUP($A87,'3000m handicap'!$C$2:$I$43,7,FALSE))</f>
        <v>0</v>
      </c>
      <c r="F87" s="70">
        <f>IF(ISNA(VLOOKUP($A87,'5000m handicap'!$C$2:$C$43,1,FALSE)),0,VLOOKUP($A87,'5000m handicap'!$C$2:$I$43,7,FALSE))</f>
        <v>19.440000000000001</v>
      </c>
      <c r="G87" s="70">
        <f>IF(ISNA(VLOOKUP($A87,'Peter Moor 2000m'!$C$2:$C$49,1,FALSE)),0,VLOOKUP($A87,'Peter Moor 2000m'!$C$2:$I$49,7,FALSE))</f>
        <v>0</v>
      </c>
      <c r="H87" s="70">
        <f>IF(ISNA(VLOOKUP($A87,'2 Bridges Relay'!$E$2:$E$35,1,FALSE)),0,VLOOKUP($A87,'2 Bridges Relay'!$E$2:$G$35,3,FALSE))</f>
        <v>0</v>
      </c>
      <c r="I87" s="70">
        <f>IF(ISNA(VLOOKUP($A87,'10 km'!$B$2:$B$39,1,FALSE)),0,VLOOKUP($A87,'10 km'!$B$2:$D$39,3,FALSE))</f>
        <v>0</v>
      </c>
      <c r="J87" s="70">
        <f>IF(ISNA(VLOOKUP($A87,'KL handicap'!$C$2:$C$28,1,FALSE)),0,VLOOKUP($A87,'KL handicap'!$C$2:$I$28,7,FALSE))</f>
        <v>0</v>
      </c>
      <c r="K87" s="70">
        <f>IF(ISNA(VLOOKUP($A87,'Max Howard Tan handicap'!$C$2:$C$24,1,FALSE)),0,VLOOKUP($A87,'Max Howard Tan handicap'!$C$2:$I$24,7,FALSE))</f>
        <v>0</v>
      </c>
      <c r="L87" s="71">
        <f t="shared" si="12"/>
        <v>19.440000000000001</v>
      </c>
      <c r="M87" s="80">
        <f t="shared" si="13"/>
        <v>1</v>
      </c>
      <c r="N87" s="72">
        <f t="shared" si="14"/>
        <v>0</v>
      </c>
      <c r="O87" s="72">
        <f t="shared" si="15"/>
        <v>19.440000000000001</v>
      </c>
      <c r="P87" s="25">
        <f t="shared" si="16"/>
        <v>83</v>
      </c>
      <c r="Q87" s="26">
        <f t="shared" si="17"/>
        <v>83</v>
      </c>
      <c r="U87" s="46"/>
    </row>
    <row r="88" spans="1:21" x14ac:dyDescent="0.2">
      <c r="A88" s="38" t="s">
        <v>305</v>
      </c>
      <c r="B88" s="91" t="s">
        <v>33</v>
      </c>
      <c r="C88" s="69">
        <f>IF(ISNA(VLOOKUP($A88,'5M''s'!$D$2:$D$35,1,FALSE)),0,VLOOKUP($A88,'5M''s'!$D$2:$E$35,2,FALSE))</f>
        <v>0</v>
      </c>
      <c r="D88" s="101">
        <f>IF(ISNA(VLOOKUP($A88,'Mile handicap'!$C$2:$C$55,1,FALSE)),0,VLOOKUP($A88,'Mile handicap'!$C$2:$J$55,8,FALSE))</f>
        <v>0</v>
      </c>
      <c r="E88" s="70">
        <f>IF(ISNA(VLOOKUP($A88,'3000m handicap'!$C$2:$C$43,1,FALSE)),0,VLOOKUP($A88,'3000m handicap'!$C$2:$I$43,7,FALSE))</f>
        <v>0</v>
      </c>
      <c r="F88" s="70">
        <f>IF(ISNA(VLOOKUP($A88,'5000m handicap'!$C$2:$C$43,1,FALSE)),0,VLOOKUP($A88,'5000m handicap'!$C$2:$I$43,7,FALSE))</f>
        <v>0</v>
      </c>
      <c r="G88" s="70">
        <f>IF(ISNA(VLOOKUP($A88,'Peter Moor 2000m'!$C$2:$C$49,1,FALSE)),0,VLOOKUP($A88,'Peter Moor 2000m'!$C$2:$I$49,7,FALSE))</f>
        <v>0</v>
      </c>
      <c r="H88" s="70">
        <f>IF(ISNA(VLOOKUP($A88,'2 Bridges Relay'!$E$2:$E$35,1,FALSE)),0,VLOOKUP($A88,'2 Bridges Relay'!$E$2:$G$35,3,FALSE))</f>
        <v>0</v>
      </c>
      <c r="I88" s="70">
        <f>IF(ISNA(VLOOKUP($A88,'10 km'!$B$2:$B$39,1,FALSE)),0,VLOOKUP($A88,'10 km'!$B$2:$D$39,3,FALSE))</f>
        <v>0</v>
      </c>
      <c r="J88" s="70">
        <f>IF(ISNA(VLOOKUP($A88,'KL handicap'!$C$2:$C$28,1,FALSE)),0,VLOOKUP($A88,'KL handicap'!$C$2:$I$28,7,FALSE))</f>
        <v>0</v>
      </c>
      <c r="K88" s="70">
        <f>IF(ISNA(VLOOKUP($A88,'Max Howard Tan handicap'!$C$2:$C$24,1,FALSE)),0,VLOOKUP($A88,'Max Howard Tan handicap'!$C$2:$I$24,7,FALSE))</f>
        <v>15.79</v>
      </c>
      <c r="L88" s="71">
        <f t="shared" si="12"/>
        <v>15.79</v>
      </c>
      <c r="M88" s="80">
        <f t="shared" si="13"/>
        <v>1</v>
      </c>
      <c r="N88" s="72">
        <f t="shared" si="14"/>
        <v>0</v>
      </c>
      <c r="O88" s="72">
        <f t="shared" si="15"/>
        <v>15.79</v>
      </c>
      <c r="P88" s="25">
        <f t="shared" si="16"/>
        <v>84</v>
      </c>
      <c r="Q88" s="26">
        <f t="shared" si="17"/>
        <v>84</v>
      </c>
      <c r="U88" s="46"/>
    </row>
    <row r="89" spans="1:21" x14ac:dyDescent="0.2">
      <c r="A89" s="38" t="s">
        <v>200</v>
      </c>
      <c r="B89" s="91" t="s">
        <v>32</v>
      </c>
      <c r="C89" s="69">
        <f>IF(ISNA(VLOOKUP($A89,'5M''s'!$D$2:$D$35,1,FALSE)),0,VLOOKUP($A89,'5M''s'!$D$2:$E$35,2,FALSE))</f>
        <v>0</v>
      </c>
      <c r="D89" s="101">
        <f>IF(ISNA(VLOOKUP($A89,'Mile handicap'!$C$2:$C$55,1,FALSE)),0,VLOOKUP($A89,'Mile handicap'!$C$2:$J$55,8,FALSE))</f>
        <v>0</v>
      </c>
      <c r="E89" s="70">
        <f>IF(ISNA(VLOOKUP($A89,'3000m handicap'!$C$2:$C$43,1,FALSE)),0,VLOOKUP($A89,'3000m handicap'!$C$2:$I$43,7,FALSE))</f>
        <v>0</v>
      </c>
      <c r="F89" s="70">
        <f>IF(ISNA(VLOOKUP($A89,'5000m handicap'!$C$2:$C$43,1,FALSE)),0,VLOOKUP($A89,'5000m handicap'!$C$2:$I$43,7,FALSE))</f>
        <v>2.78</v>
      </c>
      <c r="G89" s="70">
        <f>IF(ISNA(VLOOKUP($A89,'Peter Moor 2000m'!$C$2:$C$49,1,FALSE)),0,VLOOKUP($A89,'Peter Moor 2000m'!$C$2:$I$49,7,FALSE))</f>
        <v>11.9</v>
      </c>
      <c r="H89" s="70">
        <f>IF(ISNA(VLOOKUP($A89,'2 Bridges Relay'!$E$2:$E$35,1,FALSE)),0,VLOOKUP($A89,'2 Bridges Relay'!$E$2:$G$35,3,FALSE))</f>
        <v>0</v>
      </c>
      <c r="I89" s="70">
        <f>IF(ISNA(VLOOKUP($A89,'10 km'!$B$2:$B$39,1,FALSE)),0,VLOOKUP($A89,'10 km'!$B$2:$D$39,3,FALSE))</f>
        <v>0</v>
      </c>
      <c r="J89" s="70">
        <f>IF(ISNA(VLOOKUP($A89,'KL handicap'!$C$2:$C$28,1,FALSE)),0,VLOOKUP($A89,'KL handicap'!$C$2:$I$28,7,FALSE))</f>
        <v>0</v>
      </c>
      <c r="K89" s="70">
        <f>IF(ISNA(VLOOKUP($A89,'Max Howard Tan handicap'!$C$2:$C$24,1,FALSE)),0,VLOOKUP($A89,'Max Howard Tan handicap'!$C$2:$I$24,7,FALSE))</f>
        <v>0</v>
      </c>
      <c r="L89" s="71">
        <f t="shared" si="12"/>
        <v>14.68</v>
      </c>
      <c r="M89" s="80">
        <f t="shared" si="13"/>
        <v>2</v>
      </c>
      <c r="N89" s="72">
        <f t="shared" si="14"/>
        <v>0</v>
      </c>
      <c r="O89" s="72">
        <f t="shared" si="15"/>
        <v>14.68</v>
      </c>
      <c r="P89" s="25">
        <f t="shared" si="16"/>
        <v>85</v>
      </c>
      <c r="Q89" s="26">
        <f t="shared" si="17"/>
        <v>85</v>
      </c>
      <c r="U89" s="46"/>
    </row>
    <row r="90" spans="1:21" x14ac:dyDescent="0.2">
      <c r="A90" s="38" t="s">
        <v>40</v>
      </c>
      <c r="B90" s="91" t="s">
        <v>33</v>
      </c>
      <c r="C90" s="69">
        <f>IF(ISNA(VLOOKUP($A90,'5M''s'!$D$2:$D$35,1,FALSE)),0,VLOOKUP($A90,'5M''s'!$D$2:$E$35,2,FALSE))</f>
        <v>0</v>
      </c>
      <c r="D90" s="101">
        <f>IF(ISNA(VLOOKUP($A90,'Mile handicap'!$C$2:$C$55,1,FALSE)),0,VLOOKUP($A90,'Mile handicap'!$C$2:$J$55,8,FALSE))</f>
        <v>8.51</v>
      </c>
      <c r="E90" s="70">
        <f>IF(ISNA(VLOOKUP($A90,'3000m handicap'!$C$2:$C$43,1,FALSE)),0,VLOOKUP($A90,'3000m handicap'!$C$2:$I$43,7,FALSE))</f>
        <v>0</v>
      </c>
      <c r="F90" s="70">
        <f>IF(ISNA(VLOOKUP($A90,'5000m handicap'!$C$2:$C$43,1,FALSE)),0,VLOOKUP($A90,'5000m handicap'!$C$2:$I$43,7,FALSE))</f>
        <v>0</v>
      </c>
      <c r="G90" s="70">
        <f>IF(ISNA(VLOOKUP($A90,'Peter Moor 2000m'!$C$2:$C$49,1,FALSE)),0,VLOOKUP($A90,'Peter Moor 2000m'!$C$2:$I$49,7,FALSE))</f>
        <v>0</v>
      </c>
      <c r="H90" s="70">
        <f>IF(ISNA(VLOOKUP($A90,'2 Bridges Relay'!$E$2:$E$35,1,FALSE)),0,VLOOKUP($A90,'2 Bridges Relay'!$E$2:$G$35,3,FALSE))</f>
        <v>0</v>
      </c>
      <c r="I90" s="70">
        <f>IF(ISNA(VLOOKUP($A90,'10 km'!$B$2:$B$39,1,FALSE)),0,VLOOKUP($A90,'10 km'!$B$2:$D$39,3,FALSE))</f>
        <v>0</v>
      </c>
      <c r="J90" s="70">
        <f>IF(ISNA(VLOOKUP($A90,'KL handicap'!$C$2:$C$28,1,FALSE)),0,VLOOKUP($A90,'KL handicap'!$C$2:$I$28,7,FALSE))</f>
        <v>0</v>
      </c>
      <c r="K90" s="70">
        <f>IF(ISNA(VLOOKUP($A90,'Max Howard Tan handicap'!$C$2:$C$24,1,FALSE)),0,VLOOKUP($A90,'Max Howard Tan handicap'!$C$2:$I$24,7,FALSE))</f>
        <v>0</v>
      </c>
      <c r="L90" s="71">
        <f t="shared" si="12"/>
        <v>8.51</v>
      </c>
      <c r="M90" s="80">
        <f t="shared" si="13"/>
        <v>1</v>
      </c>
      <c r="N90" s="72">
        <f t="shared" si="14"/>
        <v>0</v>
      </c>
      <c r="O90" s="72">
        <f t="shared" si="15"/>
        <v>8.51</v>
      </c>
      <c r="P90" s="25">
        <f t="shared" si="16"/>
        <v>86</v>
      </c>
      <c r="Q90" s="26">
        <f t="shared" si="17"/>
        <v>86</v>
      </c>
      <c r="U90" s="46"/>
    </row>
    <row r="91" spans="1:21" x14ac:dyDescent="0.2">
      <c r="A91" s="38" t="s">
        <v>44</v>
      </c>
      <c r="B91" s="91" t="s">
        <v>32</v>
      </c>
      <c r="C91" s="69">
        <f>IF(ISNA(VLOOKUP($A91,'5M''s'!$D$2:$D$35,1,FALSE)),0,VLOOKUP($A91,'5M''s'!$D$2:$E$35,2,FALSE))</f>
        <v>0</v>
      </c>
      <c r="D91" s="101">
        <f>IF(ISNA(VLOOKUP($A91,'Mile handicap'!$C$2:$C$55,1,FALSE)),0,VLOOKUP($A91,'Mile handicap'!$C$2:$J$55,8,FALSE))</f>
        <v>6.38</v>
      </c>
      <c r="E91" s="70">
        <f>IF(ISNA(VLOOKUP($A91,'3000m handicap'!$C$2:$C$43,1,FALSE)),0,VLOOKUP($A91,'3000m handicap'!$C$2:$I$43,7,FALSE))</f>
        <v>0</v>
      </c>
      <c r="F91" s="70">
        <f>IF(ISNA(VLOOKUP($A91,'5000m handicap'!$C$2:$C$43,1,FALSE)),0,VLOOKUP($A91,'5000m handicap'!$C$2:$I$43,7,FALSE))</f>
        <v>0</v>
      </c>
      <c r="G91" s="70">
        <f>IF(ISNA(VLOOKUP($A91,'Peter Moor 2000m'!$C$2:$C$49,1,FALSE)),0,VLOOKUP($A91,'Peter Moor 2000m'!$C$2:$I$49,7,FALSE))</f>
        <v>0</v>
      </c>
      <c r="H91" s="70">
        <f>IF(ISNA(VLOOKUP($A91,'2 Bridges Relay'!$E$2:$E$35,1,FALSE)),0,VLOOKUP($A91,'2 Bridges Relay'!$E$2:$G$35,3,FALSE))</f>
        <v>0</v>
      </c>
      <c r="I91" s="70">
        <f>IF(ISNA(VLOOKUP($A91,'10 km'!$B$2:$B$39,1,FALSE)),0,VLOOKUP($A91,'10 km'!$B$2:$D$39,3,FALSE))</f>
        <v>0</v>
      </c>
      <c r="J91" s="70">
        <f>IF(ISNA(VLOOKUP($A91,'KL handicap'!$C$2:$C$28,1,FALSE)),0,VLOOKUP($A91,'KL handicap'!$C$2:$I$28,7,FALSE))</f>
        <v>0</v>
      </c>
      <c r="K91" s="70">
        <f>IF(ISNA(VLOOKUP($A91,'Max Howard Tan handicap'!$C$2:$C$24,1,FALSE)),0,VLOOKUP($A91,'Max Howard Tan handicap'!$C$2:$I$24,7,FALSE))</f>
        <v>0</v>
      </c>
      <c r="L91" s="71">
        <f t="shared" si="12"/>
        <v>6.38</v>
      </c>
      <c r="M91" s="80">
        <f t="shared" si="13"/>
        <v>1</v>
      </c>
      <c r="N91" s="72">
        <f t="shared" si="14"/>
        <v>0</v>
      </c>
      <c r="O91" s="72">
        <f t="shared" si="15"/>
        <v>6.38</v>
      </c>
      <c r="P91" s="25">
        <f t="shared" si="16"/>
        <v>87</v>
      </c>
      <c r="Q91" s="26">
        <f t="shared" si="17"/>
        <v>87</v>
      </c>
      <c r="U91" s="46"/>
    </row>
    <row r="92" spans="1:21" x14ac:dyDescent="0.2">
      <c r="A92" s="38" t="s">
        <v>144</v>
      </c>
      <c r="B92" s="91" t="s">
        <v>32</v>
      </c>
      <c r="C92" s="69">
        <f>IF(ISNA(VLOOKUP($A92,'5M''s'!$D$2:$D$35,1,FALSE)),0,VLOOKUP($A92,'5M''s'!$D$2:$E$35,2,FALSE))</f>
        <v>0</v>
      </c>
      <c r="D92" s="101">
        <f>IF(ISNA(VLOOKUP($A92,'Mile handicap'!$C$2:$C$55,1,FALSE)),0,VLOOKUP($A92,'Mile handicap'!$C$2:$J$55,8,FALSE))</f>
        <v>0</v>
      </c>
      <c r="E92" s="70">
        <f>IF(ISNA(VLOOKUP($A92,'3000m handicap'!$C$2:$C$43,1,FALSE)),0,VLOOKUP($A92,'3000m handicap'!$C$2:$I$43,7,FALSE))</f>
        <v>0</v>
      </c>
      <c r="F92" s="70">
        <f>IF(ISNA(VLOOKUP($A92,'5000m handicap'!$C$2:$C$43,1,FALSE)),0,VLOOKUP($A92,'5000m handicap'!$C$2:$I$43,7,FALSE))</f>
        <v>0</v>
      </c>
      <c r="G92" s="70">
        <f>IF(ISNA(VLOOKUP($A92,'Peter Moor 2000m'!$C$2:$C$49,1,FALSE)),0,VLOOKUP($A92,'Peter Moor 2000m'!$C$2:$I$49,7,FALSE))</f>
        <v>0</v>
      </c>
      <c r="H92" s="70">
        <f>IF(ISNA(VLOOKUP($A92,'2 Bridges Relay'!$E$2:$E$35,1,FALSE)),0,VLOOKUP($A92,'2 Bridges Relay'!$E$2:$G$35,3,FALSE))</f>
        <v>0</v>
      </c>
      <c r="I92" s="70">
        <f>IF(ISNA(VLOOKUP($A92,'10 km'!$B$2:$B$39,1,FALSE)),0,VLOOKUP($A92,'10 km'!$B$2:$D$39,3,FALSE))</f>
        <v>2.63</v>
      </c>
      <c r="J92" s="70">
        <f>IF(ISNA(VLOOKUP($A92,'KL handicap'!$C$2:$C$28,1,FALSE)),0,VLOOKUP($A92,'KL handicap'!$C$2:$I$28,7,FALSE))</f>
        <v>0</v>
      </c>
      <c r="K92" s="70">
        <f>IF(ISNA(VLOOKUP($A92,'Max Howard Tan handicap'!$C$2:$C$24,1,FALSE)),0,VLOOKUP($A92,'Max Howard Tan handicap'!$C$2:$I$24,7,FALSE))</f>
        <v>0</v>
      </c>
      <c r="L92" s="71">
        <f t="shared" si="12"/>
        <v>2.63</v>
      </c>
      <c r="M92" s="80">
        <f t="shared" si="13"/>
        <v>1</v>
      </c>
      <c r="N92" s="72">
        <f t="shared" si="14"/>
        <v>0</v>
      </c>
      <c r="O92" s="72">
        <f t="shared" si="15"/>
        <v>2.63</v>
      </c>
      <c r="P92" s="25">
        <f t="shared" si="16"/>
        <v>88</v>
      </c>
      <c r="Q92" s="26">
        <f t="shared" si="17"/>
        <v>88</v>
      </c>
      <c r="U92" s="46"/>
    </row>
    <row r="93" spans="1:21" x14ac:dyDescent="0.2">
      <c r="A93" s="38" t="s">
        <v>141</v>
      </c>
      <c r="B93" s="91" t="s">
        <v>32</v>
      </c>
      <c r="C93" s="69">
        <f>IF(ISNA(VLOOKUP($A93,'5M''s'!$D$2:$D$35,1,FALSE)),0,VLOOKUP($A93,'5M''s'!$D$2:$E$35,2,FALSE))</f>
        <v>0</v>
      </c>
      <c r="D93" s="101">
        <f>IF(ISNA(VLOOKUP($A93,'Mile handicap'!$C$2:$C$55,1,FALSE)),0,VLOOKUP($A93,'Mile handicap'!$C$2:$J$55,8,FALSE))</f>
        <v>2.13</v>
      </c>
      <c r="E93" s="70">
        <f>IF(ISNA(VLOOKUP($A93,'3000m handicap'!$C$2:$C$43,1,FALSE)),0,VLOOKUP($A93,'3000m handicap'!$C$2:$I$43,7,FALSE))</f>
        <v>0</v>
      </c>
      <c r="F93" s="70">
        <f>IF(ISNA(VLOOKUP($A93,'5000m handicap'!$C$2:$C$43,1,FALSE)),0,VLOOKUP($A93,'5000m handicap'!$C$2:$I$43,7,FALSE))</f>
        <v>0</v>
      </c>
      <c r="G93" s="70">
        <f>IF(ISNA(VLOOKUP($A93,'Peter Moor 2000m'!$C$2:$C$49,1,FALSE)),0,VLOOKUP($A93,'Peter Moor 2000m'!$C$2:$I$49,7,FALSE))</f>
        <v>0</v>
      </c>
      <c r="H93" s="70">
        <f>IF(ISNA(VLOOKUP($A93,'2 Bridges Relay'!$E$2:$E$35,1,FALSE)),0,VLOOKUP($A93,'2 Bridges Relay'!$E$2:$G$35,3,FALSE))</f>
        <v>0</v>
      </c>
      <c r="I93" s="70">
        <f>IF(ISNA(VLOOKUP($A93,'10 km'!$B$2:$B$39,1,FALSE)),0,VLOOKUP($A93,'10 km'!$B$2:$D$39,3,FALSE))</f>
        <v>0</v>
      </c>
      <c r="J93" s="70">
        <f>IF(ISNA(VLOOKUP($A93,'KL handicap'!$C$2:$C$28,1,FALSE)),0,VLOOKUP($A93,'KL handicap'!$C$2:$I$28,7,FALSE))</f>
        <v>0</v>
      </c>
      <c r="K93" s="70">
        <f>IF(ISNA(VLOOKUP($A93,'Max Howard Tan handicap'!$C$2:$C$24,1,FALSE)),0,VLOOKUP($A93,'Max Howard Tan handicap'!$C$2:$I$24,7,FALSE))</f>
        <v>0</v>
      </c>
      <c r="L93" s="71">
        <f t="shared" si="12"/>
        <v>2.13</v>
      </c>
      <c r="M93" s="80">
        <f t="shared" si="13"/>
        <v>1</v>
      </c>
      <c r="N93" s="72">
        <f t="shared" si="14"/>
        <v>0</v>
      </c>
      <c r="O93" s="72">
        <f t="shared" si="15"/>
        <v>2.13</v>
      </c>
      <c r="P93" s="25">
        <f t="shared" si="16"/>
        <v>89</v>
      </c>
      <c r="Q93" s="26">
        <f t="shared" si="17"/>
        <v>89</v>
      </c>
      <c r="U93" s="46"/>
    </row>
    <row r="94" spans="1:21" x14ac:dyDescent="0.2">
      <c r="A94" s="38" t="s">
        <v>74</v>
      </c>
      <c r="B94" s="91" t="s">
        <v>32</v>
      </c>
      <c r="C94" s="69">
        <f>IF(ISNA(VLOOKUP($A94,'5M''s'!$D$2:$D$35,1,FALSE)),0,VLOOKUP($A94,'5M''s'!$D$2:$E$35,2,FALSE))</f>
        <v>0</v>
      </c>
      <c r="D94" s="101">
        <f>IF(ISNA(VLOOKUP($A94,'Mile handicap'!$C$2:$C$55,1,FALSE)),0,VLOOKUP($A94,'Mile handicap'!$C$2:$J$55,8,FALSE))</f>
        <v>0</v>
      </c>
      <c r="E94" s="70">
        <f>IF(ISNA(VLOOKUP($A94,'3000m handicap'!$C$2:$C$43,1,FALSE)),0,VLOOKUP($A94,'3000m handicap'!$C$2:$I$43,7,FALSE))</f>
        <v>0</v>
      </c>
      <c r="F94" s="70">
        <f>IF(ISNA(VLOOKUP($A94,'5000m handicap'!$C$2:$C$43,1,FALSE)),0,VLOOKUP($A94,'5000m handicap'!$C$2:$I$43,7,FALSE))</f>
        <v>0</v>
      </c>
      <c r="G94" s="70">
        <f>IF(ISNA(VLOOKUP($A94,'Peter Moor 2000m'!$C$2:$C$49,1,FALSE)),0,VLOOKUP($A94,'Peter Moor 2000m'!$C$2:$I$49,7,FALSE))</f>
        <v>0</v>
      </c>
      <c r="H94" s="70">
        <f>IF(ISNA(VLOOKUP($A94,'2 Bridges Relay'!$E$2:$E$35,1,FALSE)),0,VLOOKUP($A94,'2 Bridges Relay'!$E$2:$G$35,3,FALSE))</f>
        <v>0</v>
      </c>
      <c r="I94" s="70">
        <f>IF(ISNA(VLOOKUP($A94,'10 km'!$B$2:$B$39,1,FALSE)),0,VLOOKUP($A94,'10 km'!$B$2:$D$39,3,FALSE))</f>
        <v>0</v>
      </c>
      <c r="J94" s="70">
        <f>IF(ISNA(VLOOKUP($A94,'KL handicap'!$C$2:$C$28,1,FALSE)),0,VLOOKUP($A94,'KL handicap'!$C$2:$I$28,7,FALSE))</f>
        <v>0</v>
      </c>
      <c r="K94" s="70">
        <f>IF(ISNA(VLOOKUP($A94,'Max Howard Tan handicap'!$C$2:$C$24,1,FALSE)),0,VLOOKUP($A94,'Max Howard Tan handicap'!$C$2:$I$24,7,FALSE))</f>
        <v>0</v>
      </c>
      <c r="L94" s="71">
        <f t="shared" si="12"/>
        <v>0</v>
      </c>
      <c r="M94" s="80">
        <f t="shared" si="13"/>
        <v>0</v>
      </c>
      <c r="N94" s="72">
        <f t="shared" si="14"/>
        <v>0</v>
      </c>
      <c r="O94" s="72">
        <f t="shared" si="15"/>
        <v>0</v>
      </c>
      <c r="P94" s="25">
        <f t="shared" si="16"/>
        <v>90</v>
      </c>
      <c r="Q94" s="26">
        <f t="shared" si="17"/>
        <v>90</v>
      </c>
      <c r="U94" s="46"/>
    </row>
    <row r="95" spans="1:21" x14ac:dyDescent="0.2">
      <c r="A95" s="38" t="s">
        <v>143</v>
      </c>
      <c r="B95" s="91" t="s">
        <v>33</v>
      </c>
      <c r="C95" s="69">
        <f>IF(ISNA(VLOOKUP($A95,'5M''s'!$D$2:$D$35,1,FALSE)),0,VLOOKUP($A95,'5M''s'!$D$2:$E$35,2,FALSE))</f>
        <v>0</v>
      </c>
      <c r="D95" s="101">
        <f>IF(ISNA(VLOOKUP($A95,'Mile handicap'!$C$2:$C$55,1,FALSE)),0,VLOOKUP($A95,'Mile handicap'!$C$2:$J$55,8,FALSE))</f>
        <v>0</v>
      </c>
      <c r="E95" s="70">
        <f>IF(ISNA(VLOOKUP($A95,'3000m handicap'!$C$2:$C$43,1,FALSE)),0,VLOOKUP($A95,'3000m handicap'!$C$2:$I$43,7,FALSE))</f>
        <v>0</v>
      </c>
      <c r="F95" s="70">
        <f>IF(ISNA(VLOOKUP($A95,'5000m handicap'!$C$2:$C$43,1,FALSE)),0,VLOOKUP($A95,'5000m handicap'!$C$2:$I$43,7,FALSE))</f>
        <v>0</v>
      </c>
      <c r="G95" s="70">
        <f>IF(ISNA(VLOOKUP($A95,'Peter Moor 2000m'!$C$2:$C$49,1,FALSE)),0,VLOOKUP($A95,'Peter Moor 2000m'!$C$2:$I$49,7,FALSE))</f>
        <v>0</v>
      </c>
      <c r="H95" s="70">
        <f>IF(ISNA(VLOOKUP($A95,'2 Bridges Relay'!$E$2:$E$35,1,FALSE)),0,VLOOKUP($A95,'2 Bridges Relay'!$E$2:$G$35,3,FALSE))</f>
        <v>0</v>
      </c>
      <c r="I95" s="70">
        <f>IF(ISNA(VLOOKUP($A95,'10 km'!$B$2:$B$39,1,FALSE)),0,VLOOKUP($A95,'10 km'!$B$2:$D$39,3,FALSE))</f>
        <v>0</v>
      </c>
      <c r="J95" s="70">
        <f>IF(ISNA(VLOOKUP($A95,'KL handicap'!$C$2:$C$28,1,FALSE)),0,VLOOKUP($A95,'KL handicap'!$C$2:$I$28,7,FALSE))</f>
        <v>0</v>
      </c>
      <c r="K95" s="70">
        <f>IF(ISNA(VLOOKUP($A95,'Max Howard Tan handicap'!$C$2:$C$24,1,FALSE)),0,VLOOKUP($A95,'Max Howard Tan handicap'!$C$2:$I$24,7,FALSE))</f>
        <v>0</v>
      </c>
      <c r="L95" s="71">
        <f t="shared" si="12"/>
        <v>0</v>
      </c>
      <c r="M95" s="80">
        <f t="shared" si="13"/>
        <v>0</v>
      </c>
      <c r="N95" s="72">
        <f t="shared" si="14"/>
        <v>0</v>
      </c>
      <c r="O95" s="72">
        <f t="shared" si="15"/>
        <v>0</v>
      </c>
      <c r="P95" s="25">
        <f t="shared" si="16"/>
        <v>90</v>
      </c>
      <c r="Q95" s="26">
        <f t="shared" si="17"/>
        <v>90</v>
      </c>
      <c r="U95" s="46"/>
    </row>
    <row r="96" spans="1:21" x14ac:dyDescent="0.2">
      <c r="A96" s="38" t="s">
        <v>133</v>
      </c>
      <c r="B96" s="91" t="s">
        <v>32</v>
      </c>
      <c r="C96" s="69">
        <f>IF(ISNA(VLOOKUP($A96,'5M''s'!$D$2:$D$35,1,FALSE)),0,VLOOKUP($A96,'5M''s'!$D$2:$E$35,2,FALSE))</f>
        <v>0</v>
      </c>
      <c r="D96" s="101">
        <f>IF(ISNA(VLOOKUP($A96,'Mile handicap'!$C$2:$C$55,1,FALSE)),0,VLOOKUP($A96,'Mile handicap'!$C$2:$J$55,8,FALSE))</f>
        <v>0</v>
      </c>
      <c r="E96" s="70">
        <f>IF(ISNA(VLOOKUP($A96,'3000m handicap'!$C$2:$C$43,1,FALSE)),0,VLOOKUP($A96,'3000m handicap'!$C$2:$I$43,7,FALSE))</f>
        <v>0</v>
      </c>
      <c r="F96" s="70">
        <f>IF(ISNA(VLOOKUP($A96,'5000m handicap'!$C$2:$C$43,1,FALSE)),0,VLOOKUP($A96,'5000m handicap'!$C$2:$I$43,7,FALSE))</f>
        <v>0</v>
      </c>
      <c r="G96" s="70">
        <f>IF(ISNA(VLOOKUP($A96,'Peter Moor 2000m'!$C$2:$C$49,1,FALSE)),0,VLOOKUP($A96,'Peter Moor 2000m'!$C$2:$I$49,7,FALSE))</f>
        <v>0</v>
      </c>
      <c r="H96" s="70">
        <f>IF(ISNA(VLOOKUP($A96,'2 Bridges Relay'!$E$2:$E$35,1,FALSE)),0,VLOOKUP($A96,'2 Bridges Relay'!$E$2:$G$35,3,FALSE))</f>
        <v>0</v>
      </c>
      <c r="I96" s="70">
        <f>IF(ISNA(VLOOKUP($A96,'10 km'!$B$2:$B$39,1,FALSE)),0,VLOOKUP($A96,'10 km'!$B$2:$D$39,3,FALSE))</f>
        <v>0</v>
      </c>
      <c r="J96" s="70">
        <f>IF(ISNA(VLOOKUP($A96,'KL handicap'!$C$2:$C$28,1,FALSE)),0,VLOOKUP($A96,'KL handicap'!$C$2:$I$28,7,FALSE))</f>
        <v>0</v>
      </c>
      <c r="K96" s="70">
        <f>IF(ISNA(VLOOKUP($A96,'Max Howard Tan handicap'!$C$2:$C$24,1,FALSE)),0,VLOOKUP($A96,'Max Howard Tan handicap'!$C$2:$I$24,7,FALSE))</f>
        <v>0</v>
      </c>
      <c r="L96" s="71">
        <f t="shared" si="12"/>
        <v>0</v>
      </c>
      <c r="M96" s="80">
        <f t="shared" si="13"/>
        <v>0</v>
      </c>
      <c r="N96" s="72">
        <f t="shared" si="14"/>
        <v>0</v>
      </c>
      <c r="O96" s="72">
        <f t="shared" si="15"/>
        <v>0</v>
      </c>
      <c r="P96" s="25">
        <f t="shared" si="16"/>
        <v>90</v>
      </c>
      <c r="Q96" s="26">
        <f t="shared" si="17"/>
        <v>90</v>
      </c>
      <c r="U96" s="46"/>
    </row>
    <row r="97" spans="1:21" x14ac:dyDescent="0.2">
      <c r="A97" s="38" t="s">
        <v>160</v>
      </c>
      <c r="B97" s="91" t="s">
        <v>33</v>
      </c>
      <c r="C97" s="69">
        <f>IF(ISNA(VLOOKUP($A97,'5M''s'!$D$2:$D$35,1,FALSE)),0,VLOOKUP($A97,'5M''s'!$D$2:$E$35,2,FALSE))</f>
        <v>0</v>
      </c>
      <c r="D97" s="101">
        <f>IF(ISNA(VLOOKUP($A97,'Mile handicap'!$C$2:$C$55,1,FALSE)),0,VLOOKUP($A97,'Mile handicap'!$C$2:$J$55,8,FALSE))</f>
        <v>0</v>
      </c>
      <c r="E97" s="70">
        <f>IF(ISNA(VLOOKUP($A97,'3000m handicap'!$C$2:$C$43,1,FALSE)),0,VLOOKUP($A97,'3000m handicap'!$C$2:$I$43,7,FALSE))</f>
        <v>0</v>
      </c>
      <c r="F97" s="70">
        <f>IF(ISNA(VLOOKUP($A97,'5000m handicap'!$C$2:$C$43,1,FALSE)),0,VLOOKUP($A97,'5000m handicap'!$C$2:$I$43,7,FALSE))</f>
        <v>0</v>
      </c>
      <c r="G97" s="70">
        <f>IF(ISNA(VLOOKUP($A97,'Peter Moor 2000m'!$C$2:$C$49,1,FALSE)),0,VLOOKUP($A97,'Peter Moor 2000m'!$C$2:$I$49,7,FALSE))</f>
        <v>0</v>
      </c>
      <c r="H97" s="70">
        <f>IF(ISNA(VLOOKUP($A97,'2 Bridges Relay'!$E$2:$E$35,1,FALSE)),0,VLOOKUP($A97,'2 Bridges Relay'!$E$2:$G$35,3,FALSE))</f>
        <v>0</v>
      </c>
      <c r="I97" s="70">
        <f>IF(ISNA(VLOOKUP($A97,'10 km'!$B$2:$B$39,1,FALSE)),0,VLOOKUP($A97,'10 km'!$B$2:$D$39,3,FALSE))</f>
        <v>0</v>
      </c>
      <c r="J97" s="70">
        <f>IF(ISNA(VLOOKUP($A97,'KL handicap'!$C$2:$C$28,1,FALSE)),0,VLOOKUP($A97,'KL handicap'!$C$2:$I$28,7,FALSE))</f>
        <v>0</v>
      </c>
      <c r="K97" s="70">
        <f>IF(ISNA(VLOOKUP($A97,'Max Howard Tan handicap'!$C$2:$C$24,1,FALSE)),0,VLOOKUP($A97,'Max Howard Tan handicap'!$C$2:$I$24,7,FALSE))</f>
        <v>0</v>
      </c>
      <c r="L97" s="71">
        <f t="shared" si="12"/>
        <v>0</v>
      </c>
      <c r="M97" s="80">
        <f t="shared" si="13"/>
        <v>0</v>
      </c>
      <c r="N97" s="72">
        <f t="shared" si="14"/>
        <v>0</v>
      </c>
      <c r="O97" s="72">
        <f t="shared" si="15"/>
        <v>0</v>
      </c>
      <c r="P97" s="25">
        <f t="shared" si="16"/>
        <v>90</v>
      </c>
      <c r="Q97" s="26">
        <f t="shared" si="17"/>
        <v>90</v>
      </c>
      <c r="U97" s="46"/>
    </row>
    <row r="98" spans="1:21" x14ac:dyDescent="0.2">
      <c r="A98" s="38" t="s">
        <v>302</v>
      </c>
      <c r="B98" s="91" t="s">
        <v>32</v>
      </c>
      <c r="C98" s="69">
        <f>IF(ISNA(VLOOKUP($A98,'5M''s'!$D$2:$D$35,1,FALSE)),0,VLOOKUP($A98,'5M''s'!$D$2:$E$35,2,FALSE))</f>
        <v>0</v>
      </c>
      <c r="D98" s="101">
        <f>IF(ISNA(VLOOKUP($A98,'Mile handicap'!$C$2:$C$55,1,FALSE)),0,VLOOKUP($A98,'Mile handicap'!$C$2:$J$55,8,FALSE))</f>
        <v>0</v>
      </c>
      <c r="E98" s="70">
        <f>IF(ISNA(VLOOKUP($A98,'3000m handicap'!$C$2:$C$43,1,FALSE)),0,VLOOKUP($A98,'3000m handicap'!$C$2:$I$43,7,FALSE))</f>
        <v>0</v>
      </c>
      <c r="F98" s="70">
        <f>IF(ISNA(VLOOKUP($A98,'5000m handicap'!$C$2:$C$43,1,FALSE)),0,VLOOKUP($A98,'5000m handicap'!$C$2:$I$43,7,FALSE))</f>
        <v>0</v>
      </c>
      <c r="G98" s="70">
        <f>IF(ISNA(VLOOKUP($A98,'Peter Moor 2000m'!$C$2:$C$49,1,FALSE)),0,VLOOKUP($A98,'Peter Moor 2000m'!$C$2:$I$49,7,FALSE))</f>
        <v>0</v>
      </c>
      <c r="H98" s="70">
        <f>IF(ISNA(VLOOKUP($A98,'2 Bridges Relay'!$E$2:$E$35,1,FALSE)),0,VLOOKUP($A98,'2 Bridges Relay'!$E$2:$G$35,3,FALSE))</f>
        <v>0</v>
      </c>
      <c r="I98" s="70">
        <f>IF(ISNA(VLOOKUP($A98,'10 km'!$B$2:$B$39,1,FALSE)),0,VLOOKUP($A98,'10 km'!$B$2:$D$39,3,FALSE))</f>
        <v>0</v>
      </c>
      <c r="J98" s="70">
        <f>IF(ISNA(VLOOKUP($A98,'KL handicap'!$C$2:$C$28,1,FALSE)),0,VLOOKUP($A98,'KL handicap'!$C$2:$I$28,7,FALSE))</f>
        <v>0</v>
      </c>
      <c r="K98" s="70">
        <f>IF(ISNA(VLOOKUP($A98,'Max Howard Tan handicap'!$C$2:$C$24,1,FALSE)),0,VLOOKUP($A98,'Max Howard Tan handicap'!$C$2:$I$24,7,FALSE))</f>
        <v>0</v>
      </c>
      <c r="L98" s="71">
        <f t="shared" si="12"/>
        <v>0</v>
      </c>
      <c r="M98" s="80">
        <f t="shared" si="13"/>
        <v>0</v>
      </c>
      <c r="N98" s="72">
        <f t="shared" si="14"/>
        <v>0</v>
      </c>
      <c r="O98" s="72">
        <f t="shared" si="15"/>
        <v>0</v>
      </c>
      <c r="P98" s="25">
        <f t="shared" si="16"/>
        <v>90</v>
      </c>
      <c r="Q98" s="26">
        <f t="shared" si="17"/>
        <v>90</v>
      </c>
      <c r="U98" s="46"/>
    </row>
    <row r="99" spans="1:21" x14ac:dyDescent="0.2">
      <c r="A99" s="38" t="s">
        <v>149</v>
      </c>
      <c r="B99" s="91" t="s">
        <v>32</v>
      </c>
      <c r="C99" s="69">
        <f>IF(ISNA(VLOOKUP($A99,'5M''s'!$D$2:$D$35,1,FALSE)),0,VLOOKUP($A99,'5M''s'!$D$2:$E$35,2,FALSE))</f>
        <v>0</v>
      </c>
      <c r="D99" s="101">
        <f>IF(ISNA(VLOOKUP($A99,'Mile handicap'!$C$2:$C$55,1,FALSE)),0,VLOOKUP($A99,'Mile handicap'!$C$2:$J$55,8,FALSE))</f>
        <v>0</v>
      </c>
      <c r="E99" s="70">
        <f>IF(ISNA(VLOOKUP($A99,'3000m handicap'!$C$2:$C$43,1,FALSE)),0,VLOOKUP($A99,'3000m handicap'!$C$2:$I$43,7,FALSE))</f>
        <v>0</v>
      </c>
      <c r="F99" s="70">
        <f>IF(ISNA(VLOOKUP($A99,'5000m handicap'!$C$2:$C$43,1,FALSE)),0,VLOOKUP($A99,'5000m handicap'!$C$2:$I$43,7,FALSE))</f>
        <v>0</v>
      </c>
      <c r="G99" s="70">
        <f>IF(ISNA(VLOOKUP($A99,'Peter Moor 2000m'!$C$2:$C$49,1,FALSE)),0,VLOOKUP($A99,'Peter Moor 2000m'!$C$2:$I$49,7,FALSE))</f>
        <v>0</v>
      </c>
      <c r="H99" s="70">
        <f>IF(ISNA(VLOOKUP($A99,'2 Bridges Relay'!$E$2:$E$35,1,FALSE)),0,VLOOKUP($A99,'2 Bridges Relay'!$E$2:$G$35,3,FALSE))</f>
        <v>0</v>
      </c>
      <c r="I99" s="70">
        <f>IF(ISNA(VLOOKUP($A99,'10 km'!$B$2:$B$39,1,FALSE)),0,VLOOKUP($A99,'10 km'!$B$2:$D$39,3,FALSE))</f>
        <v>0</v>
      </c>
      <c r="J99" s="70">
        <f>IF(ISNA(VLOOKUP($A99,'KL handicap'!$C$2:$C$28,1,FALSE)),0,VLOOKUP($A99,'KL handicap'!$C$2:$I$28,7,FALSE))</f>
        <v>0</v>
      </c>
      <c r="K99" s="70">
        <f>IF(ISNA(VLOOKUP($A99,'Max Howard Tan handicap'!$C$2:$C$24,1,FALSE)),0,VLOOKUP($A99,'Max Howard Tan handicap'!$C$2:$I$24,7,FALSE))</f>
        <v>0</v>
      </c>
      <c r="L99" s="71">
        <f t="shared" si="12"/>
        <v>0</v>
      </c>
      <c r="M99" s="80">
        <f t="shared" si="13"/>
        <v>0</v>
      </c>
      <c r="N99" s="72">
        <f t="shared" si="14"/>
        <v>0</v>
      </c>
      <c r="O99" s="72">
        <f t="shared" si="15"/>
        <v>0</v>
      </c>
      <c r="P99" s="25">
        <f t="shared" si="16"/>
        <v>90</v>
      </c>
      <c r="Q99" s="26">
        <f t="shared" si="17"/>
        <v>90</v>
      </c>
      <c r="U99" s="46"/>
    </row>
    <row r="100" spans="1:21" x14ac:dyDescent="0.2">
      <c r="A100" s="38" t="s">
        <v>140</v>
      </c>
      <c r="B100" s="91" t="s">
        <v>32</v>
      </c>
      <c r="C100" s="69">
        <f>IF(ISNA(VLOOKUP($A100,'5M''s'!$D$2:$D$35,1,FALSE)),0,VLOOKUP($A100,'5M''s'!$D$2:$E$35,2,FALSE))</f>
        <v>0</v>
      </c>
      <c r="D100" s="101">
        <f>IF(ISNA(VLOOKUP($A100,'Mile handicap'!$C$2:$C$55,1,FALSE)),0,VLOOKUP($A100,'Mile handicap'!$C$2:$J$55,8,FALSE))</f>
        <v>0</v>
      </c>
      <c r="E100" s="70">
        <f>IF(ISNA(VLOOKUP($A100,'3000m handicap'!$C$2:$C$43,1,FALSE)),0,VLOOKUP($A100,'3000m handicap'!$C$2:$I$43,7,FALSE))</f>
        <v>0</v>
      </c>
      <c r="F100" s="70">
        <f>IF(ISNA(VLOOKUP($A100,'5000m handicap'!$C$2:$C$43,1,FALSE)),0,VLOOKUP($A100,'5000m handicap'!$C$2:$I$43,7,FALSE))</f>
        <v>0</v>
      </c>
      <c r="G100" s="70">
        <f>IF(ISNA(VLOOKUP($A100,'Peter Moor 2000m'!$C$2:$C$49,1,FALSE)),0,VLOOKUP($A100,'Peter Moor 2000m'!$C$2:$I$49,7,FALSE))</f>
        <v>0</v>
      </c>
      <c r="H100" s="70">
        <f>IF(ISNA(VLOOKUP($A100,'2 Bridges Relay'!$E$2:$E$35,1,FALSE)),0,VLOOKUP($A100,'2 Bridges Relay'!$E$2:$G$35,3,FALSE))</f>
        <v>0</v>
      </c>
      <c r="I100" s="70">
        <f>IF(ISNA(VLOOKUP($A100,'10 km'!$B$2:$B$39,1,FALSE)),0,VLOOKUP($A100,'10 km'!$B$2:$D$39,3,FALSE))</f>
        <v>0</v>
      </c>
      <c r="J100" s="70">
        <f>IF(ISNA(VLOOKUP($A100,'KL handicap'!$C$2:$C$28,1,FALSE)),0,VLOOKUP($A100,'KL handicap'!$C$2:$I$28,7,FALSE))</f>
        <v>0</v>
      </c>
      <c r="K100" s="70">
        <f>IF(ISNA(VLOOKUP($A100,'Max Howard Tan handicap'!$C$2:$C$24,1,FALSE)),0,VLOOKUP($A100,'Max Howard Tan handicap'!$C$2:$I$24,7,FALSE))</f>
        <v>0</v>
      </c>
      <c r="L100" s="71">
        <f t="shared" si="12"/>
        <v>0</v>
      </c>
      <c r="M100" s="80">
        <f t="shared" si="13"/>
        <v>0</v>
      </c>
      <c r="N100" s="72">
        <f t="shared" si="14"/>
        <v>0</v>
      </c>
      <c r="O100" s="72">
        <f t="shared" si="15"/>
        <v>0</v>
      </c>
      <c r="P100" s="25">
        <f t="shared" si="16"/>
        <v>90</v>
      </c>
      <c r="Q100" s="26">
        <f t="shared" si="17"/>
        <v>90</v>
      </c>
      <c r="U100" s="46"/>
    </row>
    <row r="101" spans="1:21" x14ac:dyDescent="0.2">
      <c r="A101" s="38" t="s">
        <v>61</v>
      </c>
      <c r="B101" s="91" t="s">
        <v>32</v>
      </c>
      <c r="C101" s="69">
        <f>IF(ISNA(VLOOKUP($A101,'5M''s'!$D$2:$D$35,1,FALSE)),0,VLOOKUP($A101,'5M''s'!$D$2:$E$35,2,FALSE))</f>
        <v>0</v>
      </c>
      <c r="D101" s="101">
        <f>IF(ISNA(VLOOKUP($A101,'Mile handicap'!$C$2:$C$55,1,FALSE)),0,VLOOKUP($A101,'Mile handicap'!$C$2:$J$55,8,FALSE))</f>
        <v>0</v>
      </c>
      <c r="E101" s="70">
        <f>IF(ISNA(VLOOKUP($A101,'3000m handicap'!$C$2:$C$43,1,FALSE)),0,VLOOKUP($A101,'3000m handicap'!$C$2:$I$43,7,FALSE))</f>
        <v>0</v>
      </c>
      <c r="F101" s="70">
        <f>IF(ISNA(VLOOKUP($A101,'5000m handicap'!$C$2:$C$43,1,FALSE)),0,VLOOKUP($A101,'5000m handicap'!$C$2:$I$43,7,FALSE))</f>
        <v>0</v>
      </c>
      <c r="G101" s="70">
        <f>IF(ISNA(VLOOKUP($A101,'Peter Moor 2000m'!$C$2:$C$49,1,FALSE)),0,VLOOKUP($A101,'Peter Moor 2000m'!$C$2:$I$49,7,FALSE))</f>
        <v>0</v>
      </c>
      <c r="H101" s="70">
        <f>IF(ISNA(VLOOKUP($A101,'2 Bridges Relay'!$E$2:$E$35,1,FALSE)),0,VLOOKUP($A101,'2 Bridges Relay'!$E$2:$G$35,3,FALSE))</f>
        <v>0</v>
      </c>
      <c r="I101" s="70">
        <f>IF(ISNA(VLOOKUP($A101,'10 km'!$B$2:$B$39,1,FALSE)),0,VLOOKUP($A101,'10 km'!$B$2:$D$39,3,FALSE))</f>
        <v>0</v>
      </c>
      <c r="J101" s="70">
        <f>IF(ISNA(VLOOKUP($A101,'KL handicap'!$C$2:$C$28,1,FALSE)),0,VLOOKUP($A101,'KL handicap'!$C$2:$I$28,7,FALSE))</f>
        <v>0</v>
      </c>
      <c r="K101" s="70">
        <f>IF(ISNA(VLOOKUP($A101,'Max Howard Tan handicap'!$C$2:$C$24,1,FALSE)),0,VLOOKUP($A101,'Max Howard Tan handicap'!$C$2:$I$24,7,FALSE))</f>
        <v>0</v>
      </c>
      <c r="L101" s="71">
        <f t="shared" ref="L101:L132" si="18">SUM(C101:K101)</f>
        <v>0</v>
      </c>
      <c r="M101" s="80">
        <f t="shared" ref="M101:M132" si="19">COUNTIF(C101:K101,"&gt;0")</f>
        <v>0</v>
      </c>
      <c r="N101" s="72">
        <f t="shared" ref="N101:N132" si="20">SMALL(C101:K101,1)+SMALL(C101:K101,2)</f>
        <v>0</v>
      </c>
      <c r="O101" s="72">
        <f t="shared" ref="O101:O132" si="21">IF(M101=1,L101,L101-N101)</f>
        <v>0</v>
      </c>
      <c r="P101" s="25">
        <f t="shared" ref="P101:P132" si="22">RANK(L101,$L$5:$L$160,0)</f>
        <v>90</v>
      </c>
      <c r="Q101" s="26">
        <f t="shared" ref="Q101:Q132" si="23">RANK(O101,$O$5:$O$160,0)</f>
        <v>90</v>
      </c>
      <c r="U101" s="46"/>
    </row>
    <row r="102" spans="1:21" x14ac:dyDescent="0.2">
      <c r="A102" s="38" t="s">
        <v>66</v>
      </c>
      <c r="B102" s="91" t="s">
        <v>32</v>
      </c>
      <c r="C102" s="69">
        <f>IF(ISNA(VLOOKUP($A102,'5M''s'!$D$2:$D$35,1,FALSE)),0,VLOOKUP($A102,'5M''s'!$D$2:$E$35,2,FALSE))</f>
        <v>0</v>
      </c>
      <c r="D102" s="101">
        <f>IF(ISNA(VLOOKUP($A102,'Mile handicap'!$C$2:$C$55,1,FALSE)),0,VLOOKUP($A102,'Mile handicap'!$C$2:$J$55,8,FALSE))</f>
        <v>0</v>
      </c>
      <c r="E102" s="70">
        <f>IF(ISNA(VLOOKUP($A102,'3000m handicap'!$C$2:$C$43,1,FALSE)),0,VLOOKUP($A102,'3000m handicap'!$C$2:$I$43,7,FALSE))</f>
        <v>0</v>
      </c>
      <c r="F102" s="70">
        <f>IF(ISNA(VLOOKUP($A102,'5000m handicap'!$C$2:$C$43,1,FALSE)),0,VLOOKUP($A102,'5000m handicap'!$C$2:$I$43,7,FALSE))</f>
        <v>0</v>
      </c>
      <c r="G102" s="70">
        <f>IF(ISNA(VLOOKUP($A102,'Peter Moor 2000m'!$C$2:$C$49,1,FALSE)),0,VLOOKUP($A102,'Peter Moor 2000m'!$C$2:$I$49,7,FALSE))</f>
        <v>0</v>
      </c>
      <c r="H102" s="70">
        <f>IF(ISNA(VLOOKUP($A102,'2 Bridges Relay'!$E$2:$E$35,1,FALSE)),0,VLOOKUP($A102,'2 Bridges Relay'!$E$2:$G$35,3,FALSE))</f>
        <v>0</v>
      </c>
      <c r="I102" s="70">
        <f>IF(ISNA(VLOOKUP($A102,'10 km'!$B$2:$B$39,1,FALSE)),0,VLOOKUP($A102,'10 km'!$B$2:$D$39,3,FALSE))</f>
        <v>0</v>
      </c>
      <c r="J102" s="70">
        <f>IF(ISNA(VLOOKUP($A102,'KL handicap'!$C$2:$C$28,1,FALSE)),0,VLOOKUP($A102,'KL handicap'!$C$2:$I$28,7,FALSE))</f>
        <v>0</v>
      </c>
      <c r="K102" s="70">
        <f>IF(ISNA(VLOOKUP($A102,'Max Howard Tan handicap'!$C$2:$C$24,1,FALSE)),0,VLOOKUP($A102,'Max Howard Tan handicap'!$C$2:$I$24,7,FALSE))</f>
        <v>0</v>
      </c>
      <c r="L102" s="71">
        <f t="shared" si="18"/>
        <v>0</v>
      </c>
      <c r="M102" s="80">
        <f t="shared" si="19"/>
        <v>0</v>
      </c>
      <c r="N102" s="72">
        <f t="shared" si="20"/>
        <v>0</v>
      </c>
      <c r="O102" s="72">
        <f t="shared" si="21"/>
        <v>0</v>
      </c>
      <c r="P102" s="25">
        <f t="shared" si="22"/>
        <v>90</v>
      </c>
      <c r="Q102" s="26">
        <f t="shared" si="23"/>
        <v>90</v>
      </c>
      <c r="U102" s="46"/>
    </row>
    <row r="103" spans="1:21" x14ac:dyDescent="0.2">
      <c r="A103" s="38" t="s">
        <v>111</v>
      </c>
      <c r="B103" s="91" t="s">
        <v>32</v>
      </c>
      <c r="C103" s="69">
        <f>IF(ISNA(VLOOKUP($A103,'5M''s'!$D$2:$D$35,1,FALSE)),0,VLOOKUP($A103,'5M''s'!$D$2:$E$35,2,FALSE))</f>
        <v>0</v>
      </c>
      <c r="D103" s="101">
        <f>IF(ISNA(VLOOKUP($A103,'Mile handicap'!$C$2:$C$55,1,FALSE)),0,VLOOKUP($A103,'Mile handicap'!$C$2:$J$55,8,FALSE))</f>
        <v>0</v>
      </c>
      <c r="E103" s="70">
        <f>IF(ISNA(VLOOKUP($A103,'3000m handicap'!$C$2:$C$43,1,FALSE)),0,VLOOKUP($A103,'3000m handicap'!$C$2:$I$43,7,FALSE))</f>
        <v>0</v>
      </c>
      <c r="F103" s="70">
        <f>IF(ISNA(VLOOKUP($A103,'5000m handicap'!$C$2:$C$43,1,FALSE)),0,VLOOKUP($A103,'5000m handicap'!$C$2:$I$43,7,FALSE))</f>
        <v>0</v>
      </c>
      <c r="G103" s="70">
        <f>IF(ISNA(VLOOKUP($A103,'Peter Moor 2000m'!$C$2:$C$49,1,FALSE)),0,VLOOKUP($A103,'Peter Moor 2000m'!$C$2:$I$49,7,FALSE))</f>
        <v>0</v>
      </c>
      <c r="H103" s="70">
        <f>IF(ISNA(VLOOKUP($A103,'2 Bridges Relay'!$E$2:$E$35,1,FALSE)),0,VLOOKUP($A103,'2 Bridges Relay'!$E$2:$G$35,3,FALSE))</f>
        <v>0</v>
      </c>
      <c r="I103" s="70">
        <f>IF(ISNA(VLOOKUP($A103,'10 km'!$B$2:$B$39,1,FALSE)),0,VLOOKUP($A103,'10 km'!$B$2:$D$39,3,FALSE))</f>
        <v>0</v>
      </c>
      <c r="J103" s="70">
        <f>IF(ISNA(VLOOKUP($A103,'KL handicap'!$C$2:$C$28,1,FALSE)),0,VLOOKUP($A103,'KL handicap'!$C$2:$I$28,7,FALSE))</f>
        <v>0</v>
      </c>
      <c r="K103" s="70">
        <f>IF(ISNA(VLOOKUP($A103,'Max Howard Tan handicap'!$C$2:$C$24,1,FALSE)),0,VLOOKUP($A103,'Max Howard Tan handicap'!$C$2:$I$24,7,FALSE))</f>
        <v>0</v>
      </c>
      <c r="L103" s="71">
        <f t="shared" si="18"/>
        <v>0</v>
      </c>
      <c r="M103" s="80">
        <f t="shared" si="19"/>
        <v>0</v>
      </c>
      <c r="N103" s="72">
        <f t="shared" si="20"/>
        <v>0</v>
      </c>
      <c r="O103" s="72">
        <f t="shared" si="21"/>
        <v>0</v>
      </c>
      <c r="P103" s="25">
        <f t="shared" si="22"/>
        <v>90</v>
      </c>
      <c r="Q103" s="26">
        <f t="shared" si="23"/>
        <v>90</v>
      </c>
      <c r="U103" s="46"/>
    </row>
    <row r="104" spans="1:21" x14ac:dyDescent="0.2">
      <c r="A104" s="38" t="s">
        <v>265</v>
      </c>
      <c r="B104" s="91" t="s">
        <v>33</v>
      </c>
      <c r="C104" s="69">
        <f>IF(ISNA(VLOOKUP($A104,'5M''s'!$D$2:$D$35,1,FALSE)),0,VLOOKUP($A104,'5M''s'!$D$2:$E$35,2,FALSE))</f>
        <v>0</v>
      </c>
      <c r="D104" s="101">
        <f>IF(ISNA(VLOOKUP($A104,'Mile handicap'!$C$2:$C$55,1,FALSE)),0,VLOOKUP($A104,'Mile handicap'!$C$2:$J$55,8,FALSE))</f>
        <v>0</v>
      </c>
      <c r="E104" s="70">
        <f>IF(ISNA(VLOOKUP($A104,'3000m handicap'!$C$2:$C$43,1,FALSE)),0,VLOOKUP($A104,'3000m handicap'!$C$2:$I$43,7,FALSE))</f>
        <v>0</v>
      </c>
      <c r="F104" s="70">
        <f>IF(ISNA(VLOOKUP($A104,'5000m handicap'!$C$2:$C$43,1,FALSE)),0,VLOOKUP($A104,'5000m handicap'!$C$2:$I$43,7,FALSE))</f>
        <v>0</v>
      </c>
      <c r="G104" s="70">
        <f>IF(ISNA(VLOOKUP($A104,'Peter Moor 2000m'!$C$2:$C$49,1,FALSE)),0,VLOOKUP($A104,'Peter Moor 2000m'!$C$2:$I$49,7,FALSE))</f>
        <v>0</v>
      </c>
      <c r="H104" s="70">
        <f>IF(ISNA(VLOOKUP($A104,'2 Bridges Relay'!$E$2:$E$35,1,FALSE)),0,VLOOKUP($A104,'2 Bridges Relay'!$E$2:$G$35,3,FALSE))</f>
        <v>0</v>
      </c>
      <c r="I104" s="70">
        <f>IF(ISNA(VLOOKUP($A104,'10 km'!$B$2:$B$39,1,FALSE)),0,VLOOKUP($A104,'10 km'!$B$2:$D$39,3,FALSE))</f>
        <v>0</v>
      </c>
      <c r="J104" s="70">
        <f>IF(ISNA(VLOOKUP($A104,'KL handicap'!$C$2:$C$28,1,FALSE)),0,VLOOKUP($A104,'KL handicap'!$C$2:$I$28,7,FALSE))</f>
        <v>0</v>
      </c>
      <c r="K104" s="70">
        <f>IF(ISNA(VLOOKUP($A104,'Max Howard Tan handicap'!$C$2:$C$24,1,FALSE)),0,VLOOKUP($A104,'Max Howard Tan handicap'!$C$2:$I$24,7,FALSE))</f>
        <v>0</v>
      </c>
      <c r="L104" s="71">
        <f t="shared" si="18"/>
        <v>0</v>
      </c>
      <c r="M104" s="80">
        <f t="shared" si="19"/>
        <v>0</v>
      </c>
      <c r="N104" s="72">
        <f t="shared" si="20"/>
        <v>0</v>
      </c>
      <c r="O104" s="72">
        <f t="shared" si="21"/>
        <v>0</v>
      </c>
      <c r="P104" s="25">
        <f t="shared" si="22"/>
        <v>90</v>
      </c>
      <c r="Q104" s="26">
        <f t="shared" si="23"/>
        <v>90</v>
      </c>
      <c r="U104" s="46"/>
    </row>
    <row r="105" spans="1:21" x14ac:dyDescent="0.2">
      <c r="A105" s="38" t="s">
        <v>276</v>
      </c>
      <c r="B105" s="91" t="s">
        <v>33</v>
      </c>
      <c r="C105" s="69">
        <f>IF(ISNA(VLOOKUP($A105,'5M''s'!$D$2:$D$35,1,FALSE)),0,VLOOKUP($A105,'5M''s'!$D$2:$E$35,2,FALSE))</f>
        <v>0</v>
      </c>
      <c r="D105" s="101">
        <f>IF(ISNA(VLOOKUP($A105,'Mile handicap'!$C$2:$C$55,1,FALSE)),0,VLOOKUP($A105,'Mile handicap'!$C$2:$J$55,8,FALSE))</f>
        <v>0</v>
      </c>
      <c r="E105" s="70">
        <f>IF(ISNA(VLOOKUP($A105,'3000m handicap'!$C$2:$C$43,1,FALSE)),0,VLOOKUP($A105,'3000m handicap'!$C$2:$I$43,7,FALSE))</f>
        <v>0</v>
      </c>
      <c r="F105" s="70">
        <f>IF(ISNA(VLOOKUP($A105,'5000m handicap'!$C$2:$C$43,1,FALSE)),0,VLOOKUP($A105,'5000m handicap'!$C$2:$I$43,7,FALSE))</f>
        <v>0</v>
      </c>
      <c r="G105" s="70">
        <f>IF(ISNA(VLOOKUP($A105,'Peter Moor 2000m'!$C$2:$C$49,1,FALSE)),0,VLOOKUP($A105,'Peter Moor 2000m'!$C$2:$I$49,7,FALSE))</f>
        <v>0</v>
      </c>
      <c r="H105" s="70">
        <f>IF(ISNA(VLOOKUP($A105,'2 Bridges Relay'!$E$2:$E$35,1,FALSE)),0,VLOOKUP($A105,'2 Bridges Relay'!$E$2:$G$35,3,FALSE))</f>
        <v>0</v>
      </c>
      <c r="I105" s="70">
        <f>IF(ISNA(VLOOKUP($A105,'10 km'!$B$2:$B$39,1,FALSE)),0,VLOOKUP($A105,'10 km'!$B$2:$D$39,3,FALSE))</f>
        <v>0</v>
      </c>
      <c r="J105" s="70">
        <f>IF(ISNA(VLOOKUP($A105,'KL handicap'!$C$2:$C$28,1,FALSE)),0,VLOOKUP($A105,'KL handicap'!$C$2:$I$28,7,FALSE))</f>
        <v>0</v>
      </c>
      <c r="K105" s="70">
        <f>IF(ISNA(VLOOKUP($A105,'Max Howard Tan handicap'!$C$2:$C$24,1,FALSE)),0,VLOOKUP($A105,'Max Howard Tan handicap'!$C$2:$I$24,7,FALSE))</f>
        <v>0</v>
      </c>
      <c r="L105" s="71">
        <f t="shared" si="18"/>
        <v>0</v>
      </c>
      <c r="M105" s="80">
        <f t="shared" si="19"/>
        <v>0</v>
      </c>
      <c r="N105" s="72">
        <f t="shared" si="20"/>
        <v>0</v>
      </c>
      <c r="O105" s="72">
        <f t="shared" si="21"/>
        <v>0</v>
      </c>
      <c r="P105" s="25">
        <f t="shared" si="22"/>
        <v>90</v>
      </c>
      <c r="Q105" s="26">
        <f t="shared" si="23"/>
        <v>90</v>
      </c>
      <c r="U105" s="46"/>
    </row>
    <row r="106" spans="1:21" x14ac:dyDescent="0.2">
      <c r="A106" s="48" t="s">
        <v>89</v>
      </c>
      <c r="B106" s="91" t="s">
        <v>33</v>
      </c>
      <c r="C106" s="69">
        <f>IF(ISNA(VLOOKUP($A106,'5M''s'!$D$2:$D$35,1,FALSE)),0,VLOOKUP($A106,'5M''s'!$D$2:$E$35,2,FALSE))</f>
        <v>0</v>
      </c>
      <c r="D106" s="101">
        <f>IF(ISNA(VLOOKUP($A106,'Mile handicap'!$C$2:$C$55,1,FALSE)),0,VLOOKUP($A106,'Mile handicap'!$C$2:$J$55,8,FALSE))</f>
        <v>0</v>
      </c>
      <c r="E106" s="70">
        <f>IF(ISNA(VLOOKUP($A106,'3000m handicap'!$C$2:$C$43,1,FALSE)),0,VLOOKUP($A106,'3000m handicap'!$C$2:$I$43,7,FALSE))</f>
        <v>0</v>
      </c>
      <c r="F106" s="70">
        <f>IF(ISNA(VLOOKUP($A106,'5000m handicap'!$C$2:$C$43,1,FALSE)),0,VLOOKUP($A106,'5000m handicap'!$C$2:$I$43,7,FALSE))</f>
        <v>0</v>
      </c>
      <c r="G106" s="70">
        <f>IF(ISNA(VLOOKUP($A106,'Peter Moor 2000m'!$C$2:$C$49,1,FALSE)),0,VLOOKUP($A106,'Peter Moor 2000m'!$C$2:$I$49,7,FALSE))</f>
        <v>0</v>
      </c>
      <c r="H106" s="70">
        <f>IF(ISNA(VLOOKUP($A106,'2 Bridges Relay'!$E$2:$E$35,1,FALSE)),0,VLOOKUP($A106,'2 Bridges Relay'!$E$2:$G$35,3,FALSE))</f>
        <v>0</v>
      </c>
      <c r="I106" s="70">
        <f>IF(ISNA(VLOOKUP($A106,'10 km'!$B$2:$B$39,1,FALSE)),0,VLOOKUP($A106,'10 km'!$B$2:$D$39,3,FALSE))</f>
        <v>0</v>
      </c>
      <c r="J106" s="70">
        <f>IF(ISNA(VLOOKUP($A106,'KL handicap'!$C$2:$C$28,1,FALSE)),0,VLOOKUP($A106,'KL handicap'!$C$2:$I$28,7,FALSE))</f>
        <v>0</v>
      </c>
      <c r="K106" s="70">
        <f>IF(ISNA(VLOOKUP($A106,'Max Howard Tan handicap'!$C$2:$C$24,1,FALSE)),0,VLOOKUP($A106,'Max Howard Tan handicap'!$C$2:$I$24,7,FALSE))</f>
        <v>0</v>
      </c>
      <c r="L106" s="71">
        <f t="shared" si="18"/>
        <v>0</v>
      </c>
      <c r="M106" s="80">
        <f t="shared" si="19"/>
        <v>0</v>
      </c>
      <c r="N106" s="72">
        <f t="shared" si="20"/>
        <v>0</v>
      </c>
      <c r="O106" s="72">
        <f t="shared" si="21"/>
        <v>0</v>
      </c>
      <c r="P106" s="25">
        <f t="shared" si="22"/>
        <v>90</v>
      </c>
      <c r="Q106" s="26">
        <f t="shared" si="23"/>
        <v>90</v>
      </c>
      <c r="U106" s="47"/>
    </row>
    <row r="107" spans="1:21" x14ac:dyDescent="0.2">
      <c r="A107" s="48" t="s">
        <v>123</v>
      </c>
      <c r="B107" s="91" t="s">
        <v>33</v>
      </c>
      <c r="C107" s="69">
        <f>IF(ISNA(VLOOKUP($A107,'5M''s'!$D$2:$D$35,1,FALSE)),0,VLOOKUP($A107,'5M''s'!$D$2:$E$35,2,FALSE))</f>
        <v>0</v>
      </c>
      <c r="D107" s="101">
        <f>IF(ISNA(VLOOKUP($A107,'Mile handicap'!$C$2:$C$55,1,FALSE)),0,VLOOKUP($A107,'Mile handicap'!$C$2:$J$55,8,FALSE))</f>
        <v>0</v>
      </c>
      <c r="E107" s="70">
        <f>IF(ISNA(VLOOKUP($A107,'3000m handicap'!$C$2:$C$43,1,FALSE)),0,VLOOKUP($A107,'3000m handicap'!$C$2:$I$43,7,FALSE))</f>
        <v>0</v>
      </c>
      <c r="F107" s="70">
        <f>IF(ISNA(VLOOKUP($A107,'5000m handicap'!$C$2:$C$43,1,FALSE)),0,VLOOKUP($A107,'5000m handicap'!$C$2:$I$43,7,FALSE))</f>
        <v>0</v>
      </c>
      <c r="G107" s="70">
        <f>IF(ISNA(VLOOKUP($A107,'Peter Moor 2000m'!$C$2:$C$49,1,FALSE)),0,VLOOKUP($A107,'Peter Moor 2000m'!$C$2:$I$49,7,FALSE))</f>
        <v>0</v>
      </c>
      <c r="H107" s="70">
        <f>IF(ISNA(VLOOKUP($A107,'2 Bridges Relay'!$E$2:$E$35,1,FALSE)),0,VLOOKUP($A107,'2 Bridges Relay'!$E$2:$G$35,3,FALSE))</f>
        <v>0</v>
      </c>
      <c r="I107" s="70">
        <f>IF(ISNA(VLOOKUP($A107,'10 km'!$B$2:$B$39,1,FALSE)),0,VLOOKUP($A107,'10 km'!$B$2:$D$39,3,FALSE))</f>
        <v>0</v>
      </c>
      <c r="J107" s="70">
        <f>IF(ISNA(VLOOKUP($A107,'KL handicap'!$C$2:$C$28,1,FALSE)),0,VLOOKUP($A107,'KL handicap'!$C$2:$I$28,7,FALSE))</f>
        <v>0</v>
      </c>
      <c r="K107" s="70">
        <f>IF(ISNA(VLOOKUP($A107,'Max Howard Tan handicap'!$C$2:$C$24,1,FALSE)),0,VLOOKUP($A107,'Max Howard Tan handicap'!$C$2:$I$24,7,FALSE))</f>
        <v>0</v>
      </c>
      <c r="L107" s="71">
        <f t="shared" si="18"/>
        <v>0</v>
      </c>
      <c r="M107" s="80">
        <f t="shared" si="19"/>
        <v>0</v>
      </c>
      <c r="N107" s="72">
        <f t="shared" si="20"/>
        <v>0</v>
      </c>
      <c r="O107" s="72">
        <f t="shared" si="21"/>
        <v>0</v>
      </c>
      <c r="P107" s="25">
        <f t="shared" si="22"/>
        <v>90</v>
      </c>
      <c r="Q107" s="26">
        <f t="shared" si="23"/>
        <v>90</v>
      </c>
      <c r="U107" s="47"/>
    </row>
    <row r="108" spans="1:21" x14ac:dyDescent="0.2">
      <c r="A108" s="48" t="s">
        <v>79</v>
      </c>
      <c r="B108" s="91" t="s">
        <v>32</v>
      </c>
      <c r="C108" s="69">
        <f>IF(ISNA(VLOOKUP($A108,'5M''s'!$D$2:$D$35,1,FALSE)),0,VLOOKUP($A108,'5M''s'!$D$2:$E$35,2,FALSE))</f>
        <v>0</v>
      </c>
      <c r="D108" s="101">
        <f>IF(ISNA(VLOOKUP($A108,'Mile handicap'!$C$2:$C$55,1,FALSE)),0,VLOOKUP($A108,'Mile handicap'!$C$2:$J$55,8,FALSE))</f>
        <v>0</v>
      </c>
      <c r="E108" s="70">
        <f>IF(ISNA(VLOOKUP($A108,'3000m handicap'!$C$2:$C$43,1,FALSE)),0,VLOOKUP($A108,'3000m handicap'!$C$2:$I$43,7,FALSE))</f>
        <v>0</v>
      </c>
      <c r="F108" s="70">
        <f>IF(ISNA(VLOOKUP($A108,'5000m handicap'!$C$2:$C$43,1,FALSE)),0,VLOOKUP($A108,'5000m handicap'!$C$2:$I$43,7,FALSE))</f>
        <v>0</v>
      </c>
      <c r="G108" s="70">
        <f>IF(ISNA(VLOOKUP($A108,'Peter Moor 2000m'!$C$2:$C$49,1,FALSE)),0,VLOOKUP($A108,'Peter Moor 2000m'!$C$2:$I$49,7,FALSE))</f>
        <v>0</v>
      </c>
      <c r="H108" s="70">
        <f>IF(ISNA(VLOOKUP($A108,'2 Bridges Relay'!$E$2:$E$35,1,FALSE)),0,VLOOKUP($A108,'2 Bridges Relay'!$E$2:$G$35,3,FALSE))</f>
        <v>0</v>
      </c>
      <c r="I108" s="70">
        <f>IF(ISNA(VLOOKUP($A108,'10 km'!$B$2:$B$39,1,FALSE)),0,VLOOKUP($A108,'10 km'!$B$2:$D$39,3,FALSE))</f>
        <v>0</v>
      </c>
      <c r="J108" s="70">
        <f>IF(ISNA(VLOOKUP($A108,'KL handicap'!$C$2:$C$28,1,FALSE)),0,VLOOKUP($A108,'KL handicap'!$C$2:$I$28,7,FALSE))</f>
        <v>0</v>
      </c>
      <c r="K108" s="70">
        <f>IF(ISNA(VLOOKUP($A108,'Max Howard Tan handicap'!$C$2:$C$24,1,FALSE)),0,VLOOKUP($A108,'Max Howard Tan handicap'!$C$2:$I$24,7,FALSE))</f>
        <v>0</v>
      </c>
      <c r="L108" s="71">
        <f t="shared" si="18"/>
        <v>0</v>
      </c>
      <c r="M108" s="80">
        <f t="shared" si="19"/>
        <v>0</v>
      </c>
      <c r="N108" s="72">
        <f t="shared" si="20"/>
        <v>0</v>
      </c>
      <c r="O108" s="72">
        <f t="shared" si="21"/>
        <v>0</v>
      </c>
      <c r="P108" s="25">
        <f t="shared" si="22"/>
        <v>90</v>
      </c>
      <c r="Q108" s="26">
        <f t="shared" si="23"/>
        <v>90</v>
      </c>
      <c r="U108" s="47"/>
    </row>
    <row r="109" spans="1:21" x14ac:dyDescent="0.2">
      <c r="A109" s="48" t="s">
        <v>205</v>
      </c>
      <c r="B109" s="91" t="s">
        <v>32</v>
      </c>
      <c r="C109" s="69">
        <f>IF(ISNA(VLOOKUP($A109,'5M''s'!$D$2:$D$35,1,FALSE)),0,VLOOKUP($A109,'5M''s'!$D$2:$E$35,2,FALSE))</f>
        <v>0</v>
      </c>
      <c r="D109" s="101">
        <f>IF(ISNA(VLOOKUP($A109,'Mile handicap'!$C$2:$C$55,1,FALSE)),0,VLOOKUP($A109,'Mile handicap'!$C$2:$J$55,8,FALSE))</f>
        <v>0</v>
      </c>
      <c r="E109" s="70">
        <f>IF(ISNA(VLOOKUP($A109,'3000m handicap'!$C$2:$C$43,1,FALSE)),0,VLOOKUP($A109,'3000m handicap'!$C$2:$I$43,7,FALSE))</f>
        <v>0</v>
      </c>
      <c r="F109" s="70">
        <f>IF(ISNA(VLOOKUP($A109,'5000m handicap'!$C$2:$C$43,1,FALSE)),0,VLOOKUP($A109,'5000m handicap'!$C$2:$I$43,7,FALSE))</f>
        <v>0</v>
      </c>
      <c r="G109" s="70">
        <f>IF(ISNA(VLOOKUP($A109,'Peter Moor 2000m'!$C$2:$C$49,1,FALSE)),0,VLOOKUP($A109,'Peter Moor 2000m'!$C$2:$I$49,7,FALSE))</f>
        <v>0</v>
      </c>
      <c r="H109" s="70">
        <f>IF(ISNA(VLOOKUP($A109,'2 Bridges Relay'!$E$2:$E$35,1,FALSE)),0,VLOOKUP($A109,'2 Bridges Relay'!$E$2:$G$35,3,FALSE))</f>
        <v>0</v>
      </c>
      <c r="I109" s="70">
        <f>IF(ISNA(VLOOKUP($A109,'10 km'!$B$2:$B$39,1,FALSE)),0,VLOOKUP($A109,'10 km'!$B$2:$D$39,3,FALSE))</f>
        <v>0</v>
      </c>
      <c r="J109" s="70">
        <f>IF(ISNA(VLOOKUP($A109,'KL handicap'!$C$2:$C$28,1,FALSE)),0,VLOOKUP($A109,'KL handicap'!$C$2:$I$28,7,FALSE))</f>
        <v>0</v>
      </c>
      <c r="K109" s="70">
        <f>IF(ISNA(VLOOKUP($A109,'Max Howard Tan handicap'!$C$2:$C$24,1,FALSE)),0,VLOOKUP($A109,'Max Howard Tan handicap'!$C$2:$I$24,7,FALSE))</f>
        <v>0</v>
      </c>
      <c r="L109" s="71">
        <f t="shared" si="18"/>
        <v>0</v>
      </c>
      <c r="M109" s="80">
        <f t="shared" si="19"/>
        <v>0</v>
      </c>
      <c r="N109" s="72">
        <f t="shared" si="20"/>
        <v>0</v>
      </c>
      <c r="O109" s="72">
        <f t="shared" si="21"/>
        <v>0</v>
      </c>
      <c r="P109" s="25">
        <f t="shared" si="22"/>
        <v>90</v>
      </c>
      <c r="Q109" s="26">
        <f t="shared" si="23"/>
        <v>90</v>
      </c>
      <c r="U109" s="47"/>
    </row>
    <row r="110" spans="1:21" x14ac:dyDescent="0.2">
      <c r="A110" s="48" t="s">
        <v>47</v>
      </c>
      <c r="B110" s="91" t="s">
        <v>33</v>
      </c>
      <c r="C110" s="69">
        <f>IF(ISNA(VLOOKUP($A110,'5M''s'!$D$2:$D$35,1,FALSE)),0,VLOOKUP($A110,'5M''s'!$D$2:$E$35,2,FALSE))</f>
        <v>0</v>
      </c>
      <c r="D110" s="101">
        <f>IF(ISNA(VLOOKUP($A110,'Mile handicap'!$C$2:$C$55,1,FALSE)),0,VLOOKUP($A110,'Mile handicap'!$C$2:$J$55,8,FALSE))</f>
        <v>0</v>
      </c>
      <c r="E110" s="70">
        <f>IF(ISNA(VLOOKUP($A110,'3000m handicap'!$C$2:$C$43,1,FALSE)),0,VLOOKUP($A110,'3000m handicap'!$C$2:$I$43,7,FALSE))</f>
        <v>0</v>
      </c>
      <c r="F110" s="70">
        <f>IF(ISNA(VLOOKUP($A110,'5000m handicap'!$C$2:$C$43,1,FALSE)),0,VLOOKUP($A110,'5000m handicap'!$C$2:$I$43,7,FALSE))</f>
        <v>0</v>
      </c>
      <c r="G110" s="70">
        <f>IF(ISNA(VLOOKUP($A110,'Peter Moor 2000m'!$C$2:$C$49,1,FALSE)),0,VLOOKUP($A110,'Peter Moor 2000m'!$C$2:$I$49,7,FALSE))</f>
        <v>0</v>
      </c>
      <c r="H110" s="70">
        <f>IF(ISNA(VLOOKUP($A110,'2 Bridges Relay'!$E$2:$E$35,1,FALSE)),0,VLOOKUP($A110,'2 Bridges Relay'!$E$2:$G$35,3,FALSE))</f>
        <v>0</v>
      </c>
      <c r="I110" s="70">
        <f>IF(ISNA(VLOOKUP($A110,'10 km'!$B$2:$B$39,1,FALSE)),0,VLOOKUP($A110,'10 km'!$B$2:$D$39,3,FALSE))</f>
        <v>0</v>
      </c>
      <c r="J110" s="70">
        <f>IF(ISNA(VLOOKUP($A110,'KL handicap'!$C$2:$C$28,1,FALSE)),0,VLOOKUP($A110,'KL handicap'!$C$2:$I$28,7,FALSE))</f>
        <v>0</v>
      </c>
      <c r="K110" s="70">
        <f>IF(ISNA(VLOOKUP($A110,'Max Howard Tan handicap'!$C$2:$C$24,1,FALSE)),0,VLOOKUP($A110,'Max Howard Tan handicap'!$C$2:$I$24,7,FALSE))</f>
        <v>0</v>
      </c>
      <c r="L110" s="71">
        <f t="shared" si="18"/>
        <v>0</v>
      </c>
      <c r="M110" s="80">
        <f t="shared" si="19"/>
        <v>0</v>
      </c>
      <c r="N110" s="72">
        <f t="shared" si="20"/>
        <v>0</v>
      </c>
      <c r="O110" s="72">
        <f t="shared" si="21"/>
        <v>0</v>
      </c>
      <c r="P110" s="25">
        <f t="shared" si="22"/>
        <v>90</v>
      </c>
      <c r="Q110" s="26">
        <f t="shared" si="23"/>
        <v>90</v>
      </c>
      <c r="U110" s="47"/>
    </row>
    <row r="111" spans="1:21" x14ac:dyDescent="0.2">
      <c r="A111" s="48" t="s">
        <v>139</v>
      </c>
      <c r="B111" s="91" t="s">
        <v>32</v>
      </c>
      <c r="C111" s="69">
        <f>IF(ISNA(VLOOKUP($A111,'5M''s'!$D$2:$D$35,1,FALSE)),0,VLOOKUP($A111,'5M''s'!$D$2:$E$35,2,FALSE))</f>
        <v>0</v>
      </c>
      <c r="D111" s="101">
        <f>IF(ISNA(VLOOKUP($A111,'Mile handicap'!$C$2:$C$55,1,FALSE)),0,VLOOKUP($A111,'Mile handicap'!$C$2:$J$55,8,FALSE))</f>
        <v>0</v>
      </c>
      <c r="E111" s="70">
        <f>IF(ISNA(VLOOKUP($A111,'3000m handicap'!$C$2:$C$43,1,FALSE)),0,VLOOKUP($A111,'3000m handicap'!$C$2:$I$43,7,FALSE))</f>
        <v>0</v>
      </c>
      <c r="F111" s="70">
        <f>IF(ISNA(VLOOKUP($A111,'5000m handicap'!$C$2:$C$43,1,FALSE)),0,VLOOKUP($A111,'5000m handicap'!$C$2:$I$43,7,FALSE))</f>
        <v>0</v>
      </c>
      <c r="G111" s="70">
        <f>IF(ISNA(VLOOKUP($A111,'Peter Moor 2000m'!$C$2:$C$49,1,FALSE)),0,VLOOKUP($A111,'Peter Moor 2000m'!$C$2:$I$49,7,FALSE))</f>
        <v>0</v>
      </c>
      <c r="H111" s="70">
        <f>IF(ISNA(VLOOKUP($A111,'2 Bridges Relay'!$E$2:$E$35,1,FALSE)),0,VLOOKUP($A111,'2 Bridges Relay'!$E$2:$G$35,3,FALSE))</f>
        <v>0</v>
      </c>
      <c r="I111" s="70">
        <f>IF(ISNA(VLOOKUP($A111,'10 km'!$B$2:$B$39,1,FALSE)),0,VLOOKUP($A111,'10 km'!$B$2:$D$39,3,FALSE))</f>
        <v>0</v>
      </c>
      <c r="J111" s="70">
        <f>IF(ISNA(VLOOKUP($A111,'KL handicap'!$C$2:$C$28,1,FALSE)),0,VLOOKUP($A111,'KL handicap'!$C$2:$I$28,7,FALSE))</f>
        <v>0</v>
      </c>
      <c r="K111" s="70">
        <f>IF(ISNA(VLOOKUP($A111,'Max Howard Tan handicap'!$C$2:$C$24,1,FALSE)),0,VLOOKUP($A111,'Max Howard Tan handicap'!$C$2:$I$24,7,FALSE))</f>
        <v>0</v>
      </c>
      <c r="L111" s="71">
        <f t="shared" si="18"/>
        <v>0</v>
      </c>
      <c r="M111" s="80">
        <f t="shared" si="19"/>
        <v>0</v>
      </c>
      <c r="N111" s="72">
        <f t="shared" si="20"/>
        <v>0</v>
      </c>
      <c r="O111" s="72">
        <f t="shared" si="21"/>
        <v>0</v>
      </c>
      <c r="P111" s="25">
        <f t="shared" si="22"/>
        <v>90</v>
      </c>
      <c r="Q111" s="26">
        <f t="shared" si="23"/>
        <v>90</v>
      </c>
      <c r="U111" s="47"/>
    </row>
    <row r="112" spans="1:21" x14ac:dyDescent="0.2">
      <c r="A112" s="48" t="s">
        <v>264</v>
      </c>
      <c r="B112" s="91" t="s">
        <v>32</v>
      </c>
      <c r="C112" s="69">
        <f>IF(ISNA(VLOOKUP($A112,'5M''s'!$D$2:$D$35,1,FALSE)),0,VLOOKUP($A112,'5M''s'!$D$2:$E$35,2,FALSE))</f>
        <v>0</v>
      </c>
      <c r="D112" s="101">
        <f>IF(ISNA(VLOOKUP($A112,'Mile handicap'!$C$2:$C$55,1,FALSE)),0,VLOOKUP($A112,'Mile handicap'!$C$2:$J$55,8,FALSE))</f>
        <v>0</v>
      </c>
      <c r="E112" s="70">
        <f>IF(ISNA(VLOOKUP($A112,'3000m handicap'!$C$2:$C$43,1,FALSE)),0,VLOOKUP($A112,'3000m handicap'!$C$2:$I$43,7,FALSE))</f>
        <v>0</v>
      </c>
      <c r="F112" s="70">
        <f>IF(ISNA(VLOOKUP($A112,'5000m handicap'!$C$2:$C$43,1,FALSE)),0,VLOOKUP($A112,'5000m handicap'!$C$2:$I$43,7,FALSE))</f>
        <v>0</v>
      </c>
      <c r="G112" s="70">
        <f>IF(ISNA(VLOOKUP($A112,'Peter Moor 2000m'!$C$2:$C$49,1,FALSE)),0,VLOOKUP($A112,'Peter Moor 2000m'!$C$2:$I$49,7,FALSE))</f>
        <v>0</v>
      </c>
      <c r="H112" s="70">
        <f>IF(ISNA(VLOOKUP($A112,'2 Bridges Relay'!$E$2:$E$35,1,FALSE)),0,VLOOKUP($A112,'2 Bridges Relay'!$E$2:$G$35,3,FALSE))</f>
        <v>0</v>
      </c>
      <c r="I112" s="70">
        <f>IF(ISNA(VLOOKUP($A112,'10 km'!$B$2:$B$39,1,FALSE)),0,VLOOKUP($A112,'10 km'!$B$2:$D$39,3,FALSE))</f>
        <v>0</v>
      </c>
      <c r="J112" s="70">
        <f>IF(ISNA(VLOOKUP($A112,'KL handicap'!$C$2:$C$28,1,FALSE)),0,VLOOKUP($A112,'KL handicap'!$C$2:$I$28,7,FALSE))</f>
        <v>0</v>
      </c>
      <c r="K112" s="70">
        <f>IF(ISNA(VLOOKUP($A112,'Max Howard Tan handicap'!$C$2:$C$24,1,FALSE)),0,VLOOKUP($A112,'Max Howard Tan handicap'!$C$2:$I$24,7,FALSE))</f>
        <v>0</v>
      </c>
      <c r="L112" s="71">
        <f t="shared" si="18"/>
        <v>0</v>
      </c>
      <c r="M112" s="80">
        <f t="shared" si="19"/>
        <v>0</v>
      </c>
      <c r="N112" s="72">
        <f t="shared" si="20"/>
        <v>0</v>
      </c>
      <c r="O112" s="72">
        <f t="shared" si="21"/>
        <v>0</v>
      </c>
      <c r="P112" s="25">
        <f t="shared" si="22"/>
        <v>90</v>
      </c>
      <c r="Q112" s="26">
        <f t="shared" si="23"/>
        <v>90</v>
      </c>
      <c r="U112" s="47"/>
    </row>
    <row r="113" spans="1:21" x14ac:dyDescent="0.2">
      <c r="A113" s="48" t="s">
        <v>159</v>
      </c>
      <c r="B113" s="91" t="s">
        <v>32</v>
      </c>
      <c r="C113" s="69">
        <f>IF(ISNA(VLOOKUP($A113,'5M''s'!$D$2:$D$35,1,FALSE)),0,VLOOKUP($A113,'5M''s'!$D$2:$E$35,2,FALSE))</f>
        <v>0</v>
      </c>
      <c r="D113" s="101">
        <f>IF(ISNA(VLOOKUP($A113,'Mile handicap'!$C$2:$C$55,1,FALSE)),0,VLOOKUP($A113,'Mile handicap'!$C$2:$J$55,8,FALSE))</f>
        <v>0</v>
      </c>
      <c r="E113" s="70">
        <f>IF(ISNA(VLOOKUP($A113,'3000m handicap'!$C$2:$C$43,1,FALSE)),0,VLOOKUP($A113,'3000m handicap'!$C$2:$I$43,7,FALSE))</f>
        <v>0</v>
      </c>
      <c r="F113" s="70">
        <f>IF(ISNA(VLOOKUP($A113,'5000m handicap'!$C$2:$C$43,1,FALSE)),0,VLOOKUP($A113,'5000m handicap'!$C$2:$I$43,7,FALSE))</f>
        <v>0</v>
      </c>
      <c r="G113" s="70">
        <f>IF(ISNA(VLOOKUP($A113,'Peter Moor 2000m'!$C$2:$C$49,1,FALSE)),0,VLOOKUP($A113,'Peter Moor 2000m'!$C$2:$I$49,7,FALSE))</f>
        <v>0</v>
      </c>
      <c r="H113" s="70">
        <f>IF(ISNA(VLOOKUP($A113,'2 Bridges Relay'!$E$2:$E$35,1,FALSE)),0,VLOOKUP($A113,'2 Bridges Relay'!$E$2:$G$35,3,FALSE))</f>
        <v>0</v>
      </c>
      <c r="I113" s="70">
        <f>IF(ISNA(VLOOKUP($A113,'10 km'!$B$2:$B$39,1,FALSE)),0,VLOOKUP($A113,'10 km'!$B$2:$D$39,3,FALSE))</f>
        <v>0</v>
      </c>
      <c r="J113" s="70">
        <f>IF(ISNA(VLOOKUP($A113,'KL handicap'!$C$2:$C$28,1,FALSE)),0,VLOOKUP($A113,'KL handicap'!$C$2:$I$28,7,FALSE))</f>
        <v>0</v>
      </c>
      <c r="K113" s="70">
        <f>IF(ISNA(VLOOKUP($A113,'Max Howard Tan handicap'!$C$2:$C$24,1,FALSE)),0,VLOOKUP($A113,'Max Howard Tan handicap'!$C$2:$I$24,7,FALSE))</f>
        <v>0</v>
      </c>
      <c r="L113" s="71">
        <f t="shared" si="18"/>
        <v>0</v>
      </c>
      <c r="M113" s="80">
        <f t="shared" si="19"/>
        <v>0</v>
      </c>
      <c r="N113" s="72">
        <f t="shared" si="20"/>
        <v>0</v>
      </c>
      <c r="O113" s="72">
        <f t="shared" si="21"/>
        <v>0</v>
      </c>
      <c r="P113" s="25">
        <f t="shared" si="22"/>
        <v>90</v>
      </c>
      <c r="Q113" s="26">
        <f t="shared" si="23"/>
        <v>90</v>
      </c>
      <c r="U113" s="47"/>
    </row>
    <row r="114" spans="1:21" x14ac:dyDescent="0.2">
      <c r="A114" s="48" t="s">
        <v>153</v>
      </c>
      <c r="B114" s="91" t="s">
        <v>33</v>
      </c>
      <c r="C114" s="69">
        <f>IF(ISNA(VLOOKUP($A114,'5M''s'!$D$2:$D$35,1,FALSE)),0,VLOOKUP($A114,'5M''s'!$D$2:$E$35,2,FALSE))</f>
        <v>0</v>
      </c>
      <c r="D114" s="101">
        <f>IF(ISNA(VLOOKUP($A114,'Mile handicap'!$C$2:$C$55,1,FALSE)),0,VLOOKUP($A114,'Mile handicap'!$C$2:$J$55,8,FALSE))</f>
        <v>0</v>
      </c>
      <c r="E114" s="70">
        <f>IF(ISNA(VLOOKUP($A114,'3000m handicap'!$C$2:$C$43,1,FALSE)),0,VLOOKUP($A114,'3000m handicap'!$C$2:$I$43,7,FALSE))</f>
        <v>0</v>
      </c>
      <c r="F114" s="70">
        <f>IF(ISNA(VLOOKUP($A114,'5000m handicap'!$C$2:$C$43,1,FALSE)),0,VLOOKUP($A114,'5000m handicap'!$C$2:$I$43,7,FALSE))</f>
        <v>0</v>
      </c>
      <c r="G114" s="70">
        <f>IF(ISNA(VLOOKUP($A114,'Peter Moor 2000m'!$C$2:$C$49,1,FALSE)),0,VLOOKUP($A114,'Peter Moor 2000m'!$C$2:$I$49,7,FALSE))</f>
        <v>0</v>
      </c>
      <c r="H114" s="70">
        <f>IF(ISNA(VLOOKUP($A114,'2 Bridges Relay'!$E$2:$E$35,1,FALSE)),0,VLOOKUP($A114,'2 Bridges Relay'!$E$2:$G$35,3,FALSE))</f>
        <v>0</v>
      </c>
      <c r="I114" s="70">
        <f>IF(ISNA(VLOOKUP($A114,'10 km'!$B$2:$B$39,1,FALSE)),0,VLOOKUP($A114,'10 km'!$B$2:$D$39,3,FALSE))</f>
        <v>0</v>
      </c>
      <c r="J114" s="70">
        <f>IF(ISNA(VLOOKUP($A114,'KL handicap'!$C$2:$C$28,1,FALSE)),0,VLOOKUP($A114,'KL handicap'!$C$2:$I$28,7,FALSE))</f>
        <v>0</v>
      </c>
      <c r="K114" s="70">
        <f>IF(ISNA(VLOOKUP($A114,'Max Howard Tan handicap'!$C$2:$C$24,1,FALSE)),0,VLOOKUP($A114,'Max Howard Tan handicap'!$C$2:$I$24,7,FALSE))</f>
        <v>0</v>
      </c>
      <c r="L114" s="71">
        <f t="shared" si="18"/>
        <v>0</v>
      </c>
      <c r="M114" s="80">
        <f t="shared" si="19"/>
        <v>0</v>
      </c>
      <c r="N114" s="72">
        <f t="shared" si="20"/>
        <v>0</v>
      </c>
      <c r="O114" s="72">
        <f t="shared" si="21"/>
        <v>0</v>
      </c>
      <c r="P114" s="25">
        <f t="shared" si="22"/>
        <v>90</v>
      </c>
      <c r="Q114" s="26">
        <f t="shared" si="23"/>
        <v>90</v>
      </c>
      <c r="U114" s="47"/>
    </row>
    <row r="115" spans="1:21" x14ac:dyDescent="0.2">
      <c r="A115" s="48" t="s">
        <v>107</v>
      </c>
      <c r="B115" s="91" t="s">
        <v>32</v>
      </c>
      <c r="C115" s="69">
        <f>IF(ISNA(VLOOKUP($A115,'5M''s'!$D$2:$D$35,1,FALSE)),0,VLOOKUP($A115,'5M''s'!$D$2:$E$35,2,FALSE))</f>
        <v>0</v>
      </c>
      <c r="D115" s="101">
        <f>IF(ISNA(VLOOKUP($A115,'Mile handicap'!$C$2:$C$55,1,FALSE)),0,VLOOKUP($A115,'Mile handicap'!$C$2:$J$55,8,FALSE))</f>
        <v>0</v>
      </c>
      <c r="E115" s="70">
        <f>IF(ISNA(VLOOKUP($A115,'3000m handicap'!$C$2:$C$43,1,FALSE)),0,VLOOKUP($A115,'3000m handicap'!$C$2:$I$43,7,FALSE))</f>
        <v>0</v>
      </c>
      <c r="F115" s="70">
        <f>IF(ISNA(VLOOKUP($A115,'5000m handicap'!$C$2:$C$43,1,FALSE)),0,VLOOKUP($A115,'5000m handicap'!$C$2:$I$43,7,FALSE))</f>
        <v>0</v>
      </c>
      <c r="G115" s="70">
        <f>IF(ISNA(VLOOKUP($A115,'Peter Moor 2000m'!$C$2:$C$49,1,FALSE)),0,VLOOKUP($A115,'Peter Moor 2000m'!$C$2:$I$49,7,FALSE))</f>
        <v>0</v>
      </c>
      <c r="H115" s="70">
        <f>IF(ISNA(VLOOKUP($A115,'2 Bridges Relay'!$E$2:$E$35,1,FALSE)),0,VLOOKUP($A115,'2 Bridges Relay'!$E$2:$G$35,3,FALSE))</f>
        <v>0</v>
      </c>
      <c r="I115" s="70">
        <f>IF(ISNA(VLOOKUP($A115,'10 km'!$B$2:$B$39,1,FALSE)),0,VLOOKUP($A115,'10 km'!$B$2:$D$39,3,FALSE))</f>
        <v>0</v>
      </c>
      <c r="J115" s="70">
        <f>IF(ISNA(VLOOKUP($A115,'KL handicap'!$C$2:$C$28,1,FALSE)),0,VLOOKUP($A115,'KL handicap'!$C$2:$I$28,7,FALSE))</f>
        <v>0</v>
      </c>
      <c r="K115" s="70">
        <f>IF(ISNA(VLOOKUP($A115,'Max Howard Tan handicap'!$C$2:$C$24,1,FALSE)),0,VLOOKUP($A115,'Max Howard Tan handicap'!$C$2:$I$24,7,FALSE))</f>
        <v>0</v>
      </c>
      <c r="L115" s="71">
        <f t="shared" si="18"/>
        <v>0</v>
      </c>
      <c r="M115" s="80">
        <f t="shared" si="19"/>
        <v>0</v>
      </c>
      <c r="N115" s="72">
        <f t="shared" si="20"/>
        <v>0</v>
      </c>
      <c r="O115" s="72">
        <f t="shared" si="21"/>
        <v>0</v>
      </c>
      <c r="P115" s="25">
        <f t="shared" si="22"/>
        <v>90</v>
      </c>
      <c r="Q115" s="26">
        <f t="shared" si="23"/>
        <v>90</v>
      </c>
      <c r="U115" s="47"/>
    </row>
    <row r="116" spans="1:21" x14ac:dyDescent="0.2">
      <c r="A116" s="48" t="s">
        <v>134</v>
      </c>
      <c r="B116" s="91" t="s">
        <v>32</v>
      </c>
      <c r="C116" s="69">
        <f>IF(ISNA(VLOOKUP($A116,'5M''s'!$D$2:$D$35,1,FALSE)),0,VLOOKUP($A116,'5M''s'!$D$2:$E$35,2,FALSE))</f>
        <v>0</v>
      </c>
      <c r="D116" s="101">
        <f>IF(ISNA(VLOOKUP($A116,'Mile handicap'!$C$2:$C$55,1,FALSE)),0,VLOOKUP($A116,'Mile handicap'!$C$2:$J$55,8,FALSE))</f>
        <v>0</v>
      </c>
      <c r="E116" s="70">
        <f>IF(ISNA(VLOOKUP($A116,'3000m handicap'!$C$2:$C$43,1,FALSE)),0,VLOOKUP($A116,'3000m handicap'!$C$2:$I$43,7,FALSE))</f>
        <v>0</v>
      </c>
      <c r="F116" s="70">
        <f>IF(ISNA(VLOOKUP($A116,'5000m handicap'!$C$2:$C$43,1,FALSE)),0,VLOOKUP($A116,'5000m handicap'!$C$2:$I$43,7,FALSE))</f>
        <v>0</v>
      </c>
      <c r="G116" s="70">
        <f>IF(ISNA(VLOOKUP($A116,'Peter Moor 2000m'!$C$2:$C$49,1,FALSE)),0,VLOOKUP($A116,'Peter Moor 2000m'!$C$2:$I$49,7,FALSE))</f>
        <v>0</v>
      </c>
      <c r="H116" s="70">
        <f>IF(ISNA(VLOOKUP($A116,'2 Bridges Relay'!$E$2:$E$35,1,FALSE)),0,VLOOKUP($A116,'2 Bridges Relay'!$E$2:$G$35,3,FALSE))</f>
        <v>0</v>
      </c>
      <c r="I116" s="70">
        <f>IF(ISNA(VLOOKUP($A116,'10 km'!$B$2:$B$39,1,FALSE)),0,VLOOKUP($A116,'10 km'!$B$2:$D$39,3,FALSE))</f>
        <v>0</v>
      </c>
      <c r="J116" s="70">
        <f>IF(ISNA(VLOOKUP($A116,'KL handicap'!$C$2:$C$28,1,FALSE)),0,VLOOKUP($A116,'KL handicap'!$C$2:$I$28,7,FALSE))</f>
        <v>0</v>
      </c>
      <c r="K116" s="70">
        <f>IF(ISNA(VLOOKUP($A116,'Max Howard Tan handicap'!$C$2:$C$24,1,FALSE)),0,VLOOKUP($A116,'Max Howard Tan handicap'!$C$2:$I$24,7,FALSE))</f>
        <v>0</v>
      </c>
      <c r="L116" s="71">
        <f t="shared" si="18"/>
        <v>0</v>
      </c>
      <c r="M116" s="80">
        <f t="shared" si="19"/>
        <v>0</v>
      </c>
      <c r="N116" s="72">
        <f t="shared" si="20"/>
        <v>0</v>
      </c>
      <c r="O116" s="72">
        <f t="shared" si="21"/>
        <v>0</v>
      </c>
      <c r="P116" s="25">
        <f t="shared" si="22"/>
        <v>90</v>
      </c>
      <c r="Q116" s="26">
        <f t="shared" si="23"/>
        <v>90</v>
      </c>
      <c r="U116" s="47"/>
    </row>
    <row r="117" spans="1:21" x14ac:dyDescent="0.2">
      <c r="A117" s="48" t="s">
        <v>145</v>
      </c>
      <c r="B117" s="91" t="s">
        <v>33</v>
      </c>
      <c r="C117" s="69">
        <f>IF(ISNA(VLOOKUP($A117,'5M''s'!$D$2:$D$35,1,FALSE)),0,VLOOKUP($A117,'5M''s'!$D$2:$E$35,2,FALSE))</f>
        <v>0</v>
      </c>
      <c r="D117" s="101">
        <f>IF(ISNA(VLOOKUP($A117,'Mile handicap'!$C$2:$C$55,1,FALSE)),0,VLOOKUP($A117,'Mile handicap'!$C$2:$J$55,8,FALSE))</f>
        <v>0</v>
      </c>
      <c r="E117" s="70">
        <f>IF(ISNA(VLOOKUP($A117,'3000m handicap'!$C$2:$C$43,1,FALSE)),0,VLOOKUP($A117,'3000m handicap'!$C$2:$I$43,7,FALSE))</f>
        <v>0</v>
      </c>
      <c r="F117" s="70">
        <f>IF(ISNA(VLOOKUP($A117,'5000m handicap'!$C$2:$C$43,1,FALSE)),0,VLOOKUP($A117,'5000m handicap'!$C$2:$I$43,7,FALSE))</f>
        <v>0</v>
      </c>
      <c r="G117" s="70">
        <f>IF(ISNA(VLOOKUP($A117,'Peter Moor 2000m'!$C$2:$C$49,1,FALSE)),0,VLOOKUP($A117,'Peter Moor 2000m'!$C$2:$I$49,7,FALSE))</f>
        <v>0</v>
      </c>
      <c r="H117" s="70">
        <f>IF(ISNA(VLOOKUP($A117,'2 Bridges Relay'!$E$2:$E$35,1,FALSE)),0,VLOOKUP($A117,'2 Bridges Relay'!$E$2:$G$35,3,FALSE))</f>
        <v>0</v>
      </c>
      <c r="I117" s="70">
        <f>IF(ISNA(VLOOKUP($A117,'10 km'!$B$2:$B$39,1,FALSE)),0,VLOOKUP($A117,'10 km'!$B$2:$D$39,3,FALSE))</f>
        <v>0</v>
      </c>
      <c r="J117" s="70">
        <f>IF(ISNA(VLOOKUP($A117,'KL handicap'!$C$2:$C$28,1,FALSE)),0,VLOOKUP($A117,'KL handicap'!$C$2:$I$28,7,FALSE))</f>
        <v>0</v>
      </c>
      <c r="K117" s="70">
        <f>IF(ISNA(VLOOKUP($A117,'Max Howard Tan handicap'!$C$2:$C$24,1,FALSE)),0,VLOOKUP($A117,'Max Howard Tan handicap'!$C$2:$I$24,7,FALSE))</f>
        <v>0</v>
      </c>
      <c r="L117" s="71">
        <f t="shared" si="18"/>
        <v>0</v>
      </c>
      <c r="M117" s="80">
        <f t="shared" si="19"/>
        <v>0</v>
      </c>
      <c r="N117" s="72">
        <f t="shared" si="20"/>
        <v>0</v>
      </c>
      <c r="O117" s="72">
        <f t="shared" si="21"/>
        <v>0</v>
      </c>
      <c r="P117" s="25">
        <f t="shared" si="22"/>
        <v>90</v>
      </c>
      <c r="Q117" s="26">
        <f t="shared" si="23"/>
        <v>90</v>
      </c>
      <c r="U117" s="47"/>
    </row>
    <row r="118" spans="1:21" x14ac:dyDescent="0.2">
      <c r="A118" s="48" t="s">
        <v>306</v>
      </c>
      <c r="B118" s="91" t="s">
        <v>32</v>
      </c>
      <c r="C118" s="69">
        <f>IF(ISNA(VLOOKUP($A118,'5M''s'!$D$2:$D$35,1,FALSE)),0,VLOOKUP($A118,'5M''s'!$D$2:$E$35,2,FALSE))</f>
        <v>0</v>
      </c>
      <c r="D118" s="101">
        <f>IF(ISNA(VLOOKUP($A118,'Mile handicap'!$C$2:$C$55,1,FALSE)),0,VLOOKUP($A118,'Mile handicap'!$C$2:$J$55,8,FALSE))</f>
        <v>0</v>
      </c>
      <c r="E118" s="70">
        <f>IF(ISNA(VLOOKUP($A118,'3000m handicap'!$C$2:$C$43,1,FALSE)),0,VLOOKUP($A118,'3000m handicap'!$C$2:$I$43,7,FALSE))</f>
        <v>0</v>
      </c>
      <c r="F118" s="70">
        <f>IF(ISNA(VLOOKUP($A118,'5000m handicap'!$C$2:$C$43,1,FALSE)),0,VLOOKUP($A118,'5000m handicap'!$C$2:$I$43,7,FALSE))</f>
        <v>0</v>
      </c>
      <c r="G118" s="70">
        <f>IF(ISNA(VLOOKUP($A118,'Peter Moor 2000m'!$C$2:$C$49,1,FALSE)),0,VLOOKUP($A118,'Peter Moor 2000m'!$C$2:$I$49,7,FALSE))</f>
        <v>0</v>
      </c>
      <c r="H118" s="70">
        <f>IF(ISNA(VLOOKUP($A118,'2 Bridges Relay'!$E$2:$E$35,1,FALSE)),0,VLOOKUP($A118,'2 Bridges Relay'!$E$2:$G$35,3,FALSE))</f>
        <v>0</v>
      </c>
      <c r="I118" s="70">
        <f>IF(ISNA(VLOOKUP($A118,'10 km'!$B$2:$B$39,1,FALSE)),0,VLOOKUP($A118,'10 km'!$B$2:$D$39,3,FALSE))</f>
        <v>0</v>
      </c>
      <c r="J118" s="70">
        <f>IF(ISNA(VLOOKUP($A118,'KL handicap'!$C$2:$C$28,1,FALSE)),0,VLOOKUP($A118,'KL handicap'!$C$2:$I$28,7,FALSE))</f>
        <v>0</v>
      </c>
      <c r="K118" s="70">
        <f>IF(ISNA(VLOOKUP($A118,'Max Howard Tan handicap'!$C$2:$C$24,1,FALSE)),0,VLOOKUP($A118,'Max Howard Tan handicap'!$C$2:$I$24,7,FALSE))</f>
        <v>0</v>
      </c>
      <c r="L118" s="71">
        <f t="shared" si="18"/>
        <v>0</v>
      </c>
      <c r="M118" s="80">
        <f t="shared" si="19"/>
        <v>0</v>
      </c>
      <c r="N118" s="72">
        <f t="shared" si="20"/>
        <v>0</v>
      </c>
      <c r="O118" s="72">
        <f t="shared" si="21"/>
        <v>0</v>
      </c>
      <c r="P118" s="25">
        <f t="shared" si="22"/>
        <v>90</v>
      </c>
      <c r="Q118" s="26">
        <f t="shared" si="23"/>
        <v>90</v>
      </c>
      <c r="U118" s="47"/>
    </row>
    <row r="119" spans="1:21" x14ac:dyDescent="0.2">
      <c r="A119" s="48" t="s">
        <v>72</v>
      </c>
      <c r="B119" s="91" t="s">
        <v>32</v>
      </c>
      <c r="C119" s="69">
        <f>IF(ISNA(VLOOKUP($A119,'5M''s'!$D$2:$D$35,1,FALSE)),0,VLOOKUP($A119,'5M''s'!$D$2:$E$35,2,FALSE))</f>
        <v>0</v>
      </c>
      <c r="D119" s="101">
        <f>IF(ISNA(VLOOKUP($A119,'Mile handicap'!$C$2:$C$55,1,FALSE)),0,VLOOKUP($A119,'Mile handicap'!$C$2:$J$55,8,FALSE))</f>
        <v>0</v>
      </c>
      <c r="E119" s="70">
        <f>IF(ISNA(VLOOKUP($A119,'3000m handicap'!$C$2:$C$43,1,FALSE)),0,VLOOKUP($A119,'3000m handicap'!$C$2:$I$43,7,FALSE))</f>
        <v>0</v>
      </c>
      <c r="F119" s="70">
        <f>IF(ISNA(VLOOKUP($A119,'5000m handicap'!$C$2:$C$43,1,FALSE)),0,VLOOKUP($A119,'5000m handicap'!$C$2:$I$43,7,FALSE))</f>
        <v>0</v>
      </c>
      <c r="G119" s="70">
        <f>IF(ISNA(VLOOKUP($A119,'Peter Moor 2000m'!$C$2:$C$49,1,FALSE)),0,VLOOKUP($A119,'Peter Moor 2000m'!$C$2:$I$49,7,FALSE))</f>
        <v>0</v>
      </c>
      <c r="H119" s="70">
        <f>IF(ISNA(VLOOKUP($A119,'2 Bridges Relay'!$E$2:$E$35,1,FALSE)),0,VLOOKUP($A119,'2 Bridges Relay'!$E$2:$G$35,3,FALSE))</f>
        <v>0</v>
      </c>
      <c r="I119" s="70">
        <f>IF(ISNA(VLOOKUP($A119,'10 km'!$B$2:$B$39,1,FALSE)),0,VLOOKUP($A119,'10 km'!$B$2:$D$39,3,FALSE))</f>
        <v>0</v>
      </c>
      <c r="J119" s="70">
        <f>IF(ISNA(VLOOKUP($A119,'KL handicap'!$C$2:$C$28,1,FALSE)),0,VLOOKUP($A119,'KL handicap'!$C$2:$I$28,7,FALSE))</f>
        <v>0</v>
      </c>
      <c r="K119" s="70">
        <f>IF(ISNA(VLOOKUP($A119,'Max Howard Tan handicap'!$C$2:$C$24,1,FALSE)),0,VLOOKUP($A119,'Max Howard Tan handicap'!$C$2:$I$24,7,FALSE))</f>
        <v>0</v>
      </c>
      <c r="L119" s="71">
        <f t="shared" si="18"/>
        <v>0</v>
      </c>
      <c r="M119" s="80">
        <f t="shared" si="19"/>
        <v>0</v>
      </c>
      <c r="N119" s="72">
        <f t="shared" si="20"/>
        <v>0</v>
      </c>
      <c r="O119" s="72">
        <f t="shared" si="21"/>
        <v>0</v>
      </c>
      <c r="P119" s="25">
        <f t="shared" si="22"/>
        <v>90</v>
      </c>
      <c r="Q119" s="26">
        <f t="shared" si="23"/>
        <v>90</v>
      </c>
      <c r="U119" s="47"/>
    </row>
    <row r="120" spans="1:21" x14ac:dyDescent="0.2">
      <c r="A120" s="48" t="s">
        <v>113</v>
      </c>
      <c r="B120" s="91" t="s">
        <v>33</v>
      </c>
      <c r="C120" s="69">
        <f>IF(ISNA(VLOOKUP($A120,'5M''s'!$D$2:$D$35,1,FALSE)),0,VLOOKUP($A120,'5M''s'!$D$2:$E$35,2,FALSE))</f>
        <v>0</v>
      </c>
      <c r="D120" s="101">
        <f>IF(ISNA(VLOOKUP($A120,'Mile handicap'!$C$2:$C$55,1,FALSE)),0,VLOOKUP($A120,'Mile handicap'!$C$2:$J$55,8,FALSE))</f>
        <v>0</v>
      </c>
      <c r="E120" s="70">
        <f>IF(ISNA(VLOOKUP($A120,'3000m handicap'!$C$2:$C$43,1,FALSE)),0,VLOOKUP($A120,'3000m handicap'!$C$2:$I$43,7,FALSE))</f>
        <v>0</v>
      </c>
      <c r="F120" s="70">
        <f>IF(ISNA(VLOOKUP($A120,'5000m handicap'!$C$2:$C$43,1,FALSE)),0,VLOOKUP($A120,'5000m handicap'!$C$2:$I$43,7,FALSE))</f>
        <v>0</v>
      </c>
      <c r="G120" s="70">
        <f>IF(ISNA(VLOOKUP($A120,'Peter Moor 2000m'!$C$2:$C$49,1,FALSE)),0,VLOOKUP($A120,'Peter Moor 2000m'!$C$2:$I$49,7,FALSE))</f>
        <v>0</v>
      </c>
      <c r="H120" s="70">
        <f>IF(ISNA(VLOOKUP($A120,'2 Bridges Relay'!$E$2:$E$35,1,FALSE)),0,VLOOKUP($A120,'2 Bridges Relay'!$E$2:$G$35,3,FALSE))</f>
        <v>0</v>
      </c>
      <c r="I120" s="70">
        <f>IF(ISNA(VLOOKUP($A120,'10 km'!$B$2:$B$39,1,FALSE)),0,VLOOKUP($A120,'10 km'!$B$2:$D$39,3,FALSE))</f>
        <v>0</v>
      </c>
      <c r="J120" s="70">
        <f>IF(ISNA(VLOOKUP($A120,'KL handicap'!$C$2:$C$28,1,FALSE)),0,VLOOKUP($A120,'KL handicap'!$C$2:$I$28,7,FALSE))</f>
        <v>0</v>
      </c>
      <c r="K120" s="70">
        <f>IF(ISNA(VLOOKUP($A120,'Max Howard Tan handicap'!$C$2:$C$24,1,FALSE)),0,VLOOKUP($A120,'Max Howard Tan handicap'!$C$2:$I$24,7,FALSE))</f>
        <v>0</v>
      </c>
      <c r="L120" s="71">
        <f t="shared" si="18"/>
        <v>0</v>
      </c>
      <c r="M120" s="80">
        <f t="shared" si="19"/>
        <v>0</v>
      </c>
      <c r="N120" s="72">
        <f t="shared" si="20"/>
        <v>0</v>
      </c>
      <c r="O120" s="72">
        <f t="shared" si="21"/>
        <v>0</v>
      </c>
      <c r="P120" s="25">
        <f t="shared" si="22"/>
        <v>90</v>
      </c>
      <c r="Q120" s="26">
        <f t="shared" si="23"/>
        <v>90</v>
      </c>
      <c r="U120" s="47"/>
    </row>
    <row r="121" spans="1:21" x14ac:dyDescent="0.2">
      <c r="A121" s="48" t="s">
        <v>304</v>
      </c>
      <c r="B121" s="91" t="s">
        <v>32</v>
      </c>
      <c r="C121" s="69">
        <f>IF(ISNA(VLOOKUP($A121,'5M''s'!$D$2:$D$35,1,FALSE)),0,VLOOKUP($A121,'5M''s'!$D$2:$E$35,2,FALSE))</f>
        <v>0</v>
      </c>
      <c r="D121" s="101">
        <f>IF(ISNA(VLOOKUP($A121,'Mile handicap'!$C$2:$C$55,1,FALSE)),0,VLOOKUP($A121,'Mile handicap'!$C$2:$J$55,8,FALSE))</f>
        <v>0</v>
      </c>
      <c r="E121" s="70">
        <f>IF(ISNA(VLOOKUP($A121,'3000m handicap'!$C$2:$C$43,1,FALSE)),0,VLOOKUP($A121,'3000m handicap'!$C$2:$I$43,7,FALSE))</f>
        <v>0</v>
      </c>
      <c r="F121" s="70">
        <f>IF(ISNA(VLOOKUP($A121,'5000m handicap'!$C$2:$C$43,1,FALSE)),0,VLOOKUP($A121,'5000m handicap'!$C$2:$I$43,7,FALSE))</f>
        <v>0</v>
      </c>
      <c r="G121" s="70">
        <f>IF(ISNA(VLOOKUP($A121,'Peter Moor 2000m'!$C$2:$C$49,1,FALSE)),0,VLOOKUP($A121,'Peter Moor 2000m'!$C$2:$I$49,7,FALSE))</f>
        <v>0</v>
      </c>
      <c r="H121" s="70">
        <f>IF(ISNA(VLOOKUP($A121,'2 Bridges Relay'!$E$2:$E$35,1,FALSE)),0,VLOOKUP($A121,'2 Bridges Relay'!$E$2:$G$35,3,FALSE))</f>
        <v>0</v>
      </c>
      <c r="I121" s="70">
        <f>IF(ISNA(VLOOKUP($A121,'10 km'!$B$2:$B$39,1,FALSE)),0,VLOOKUP($A121,'10 km'!$B$2:$D$39,3,FALSE))</f>
        <v>0</v>
      </c>
      <c r="J121" s="70">
        <f>IF(ISNA(VLOOKUP($A121,'KL handicap'!$C$2:$C$28,1,FALSE)),0,VLOOKUP($A121,'KL handicap'!$C$2:$I$28,7,FALSE))</f>
        <v>0</v>
      </c>
      <c r="K121" s="70">
        <f>IF(ISNA(VLOOKUP($A121,'Max Howard Tan handicap'!$C$2:$C$24,1,FALSE)),0,VLOOKUP($A121,'Max Howard Tan handicap'!$C$2:$I$24,7,FALSE))</f>
        <v>0</v>
      </c>
      <c r="L121" s="71">
        <f t="shared" si="18"/>
        <v>0</v>
      </c>
      <c r="M121" s="80">
        <f t="shared" si="19"/>
        <v>0</v>
      </c>
      <c r="N121" s="72">
        <f t="shared" si="20"/>
        <v>0</v>
      </c>
      <c r="O121" s="72">
        <f t="shared" si="21"/>
        <v>0</v>
      </c>
      <c r="P121" s="25">
        <f t="shared" si="22"/>
        <v>90</v>
      </c>
      <c r="Q121" s="26">
        <f t="shared" si="23"/>
        <v>90</v>
      </c>
      <c r="U121" s="47"/>
    </row>
    <row r="122" spans="1:21" x14ac:dyDescent="0.2">
      <c r="A122" s="48" t="s">
        <v>83</v>
      </c>
      <c r="B122" s="91" t="s">
        <v>32</v>
      </c>
      <c r="C122" s="69">
        <f>IF(ISNA(VLOOKUP($A122,'5M''s'!$D$2:$D$35,1,FALSE)),0,VLOOKUP($A122,'5M''s'!$D$2:$E$35,2,FALSE))</f>
        <v>0</v>
      </c>
      <c r="D122" s="101">
        <f>IF(ISNA(VLOOKUP($A122,'Mile handicap'!$C$2:$C$55,1,FALSE)),0,VLOOKUP($A122,'Mile handicap'!$C$2:$J$55,8,FALSE))</f>
        <v>0</v>
      </c>
      <c r="E122" s="70">
        <f>IF(ISNA(VLOOKUP($A122,'3000m handicap'!$C$2:$C$43,1,FALSE)),0,VLOOKUP($A122,'3000m handicap'!$C$2:$I$43,7,FALSE))</f>
        <v>0</v>
      </c>
      <c r="F122" s="70">
        <f>IF(ISNA(VLOOKUP($A122,'5000m handicap'!$C$2:$C$43,1,FALSE)),0,VLOOKUP($A122,'5000m handicap'!$C$2:$I$43,7,FALSE))</f>
        <v>0</v>
      </c>
      <c r="G122" s="70">
        <f>IF(ISNA(VLOOKUP($A122,'Peter Moor 2000m'!$C$2:$C$49,1,FALSE)),0,VLOOKUP($A122,'Peter Moor 2000m'!$C$2:$I$49,7,FALSE))</f>
        <v>0</v>
      </c>
      <c r="H122" s="70">
        <f>IF(ISNA(VLOOKUP($A122,'2 Bridges Relay'!$E$2:$E$35,1,FALSE)),0,VLOOKUP($A122,'2 Bridges Relay'!$E$2:$G$35,3,FALSE))</f>
        <v>0</v>
      </c>
      <c r="I122" s="70">
        <f>IF(ISNA(VLOOKUP($A122,'10 km'!$B$2:$B$39,1,FALSE)),0,VLOOKUP($A122,'10 km'!$B$2:$D$39,3,FALSE))</f>
        <v>0</v>
      </c>
      <c r="J122" s="70">
        <f>IF(ISNA(VLOOKUP($A122,'KL handicap'!$C$2:$C$28,1,FALSE)),0,VLOOKUP($A122,'KL handicap'!$C$2:$I$28,7,FALSE))</f>
        <v>0</v>
      </c>
      <c r="K122" s="70">
        <f>IF(ISNA(VLOOKUP($A122,'Max Howard Tan handicap'!$C$2:$C$24,1,FALSE)),0,VLOOKUP($A122,'Max Howard Tan handicap'!$C$2:$I$24,7,FALSE))</f>
        <v>0</v>
      </c>
      <c r="L122" s="71">
        <f t="shared" si="18"/>
        <v>0</v>
      </c>
      <c r="M122" s="80">
        <f t="shared" si="19"/>
        <v>0</v>
      </c>
      <c r="N122" s="72">
        <f t="shared" si="20"/>
        <v>0</v>
      </c>
      <c r="O122" s="72">
        <f t="shared" si="21"/>
        <v>0</v>
      </c>
      <c r="P122" s="25">
        <f t="shared" si="22"/>
        <v>90</v>
      </c>
      <c r="Q122" s="26">
        <f t="shared" si="23"/>
        <v>90</v>
      </c>
      <c r="U122" s="47"/>
    </row>
    <row r="123" spans="1:21" x14ac:dyDescent="0.2">
      <c r="A123" s="48" t="s">
        <v>59</v>
      </c>
      <c r="B123" s="91" t="s">
        <v>32</v>
      </c>
      <c r="C123" s="69">
        <f>IF(ISNA(VLOOKUP($A123,'5M''s'!$D$2:$D$35,1,FALSE)),0,VLOOKUP($A123,'5M''s'!$D$2:$E$35,2,FALSE))</f>
        <v>0</v>
      </c>
      <c r="D123" s="101">
        <f>IF(ISNA(VLOOKUP($A123,'Mile handicap'!$C$2:$C$55,1,FALSE)),0,VLOOKUP($A123,'Mile handicap'!$C$2:$J$55,8,FALSE))</f>
        <v>0</v>
      </c>
      <c r="E123" s="70">
        <f>IF(ISNA(VLOOKUP($A123,'3000m handicap'!$C$2:$C$43,1,FALSE)),0,VLOOKUP($A123,'3000m handicap'!$C$2:$I$43,7,FALSE))</f>
        <v>0</v>
      </c>
      <c r="F123" s="70">
        <f>IF(ISNA(VLOOKUP($A123,'5000m handicap'!$C$2:$C$43,1,FALSE)),0,VLOOKUP($A123,'5000m handicap'!$C$2:$I$43,7,FALSE))</f>
        <v>0</v>
      </c>
      <c r="G123" s="70">
        <f>IF(ISNA(VLOOKUP($A123,'Peter Moor 2000m'!$C$2:$C$49,1,FALSE)),0,VLOOKUP($A123,'Peter Moor 2000m'!$C$2:$I$49,7,FALSE))</f>
        <v>0</v>
      </c>
      <c r="H123" s="70">
        <f>IF(ISNA(VLOOKUP($A123,'2 Bridges Relay'!$E$2:$E$35,1,FALSE)),0,VLOOKUP($A123,'2 Bridges Relay'!$E$2:$G$35,3,FALSE))</f>
        <v>0</v>
      </c>
      <c r="I123" s="70">
        <f>IF(ISNA(VLOOKUP($A123,'10 km'!$B$2:$B$39,1,FALSE)),0,VLOOKUP($A123,'10 km'!$B$2:$D$39,3,FALSE))</f>
        <v>0</v>
      </c>
      <c r="J123" s="70">
        <f>IF(ISNA(VLOOKUP($A123,'KL handicap'!$C$2:$C$28,1,FALSE)),0,VLOOKUP($A123,'KL handicap'!$C$2:$I$28,7,FALSE))</f>
        <v>0</v>
      </c>
      <c r="K123" s="70">
        <f>IF(ISNA(VLOOKUP($A123,'Max Howard Tan handicap'!$C$2:$C$24,1,FALSE)),0,VLOOKUP($A123,'Max Howard Tan handicap'!$C$2:$I$24,7,FALSE))</f>
        <v>0</v>
      </c>
      <c r="L123" s="71">
        <f t="shared" si="18"/>
        <v>0</v>
      </c>
      <c r="M123" s="80">
        <f t="shared" si="19"/>
        <v>0</v>
      </c>
      <c r="N123" s="72">
        <f t="shared" si="20"/>
        <v>0</v>
      </c>
      <c r="O123" s="72">
        <f t="shared" si="21"/>
        <v>0</v>
      </c>
      <c r="P123" s="25">
        <f t="shared" si="22"/>
        <v>90</v>
      </c>
      <c r="Q123" s="26">
        <f t="shared" si="23"/>
        <v>90</v>
      </c>
      <c r="U123" s="47"/>
    </row>
    <row r="124" spans="1:21" x14ac:dyDescent="0.2">
      <c r="A124" s="48" t="s">
        <v>135</v>
      </c>
      <c r="B124" s="91" t="s">
        <v>33</v>
      </c>
      <c r="C124" s="69">
        <f>IF(ISNA(VLOOKUP($A124,'5M''s'!$D$2:$D$35,1,FALSE)),0,VLOOKUP($A124,'5M''s'!$D$2:$E$35,2,FALSE))</f>
        <v>0</v>
      </c>
      <c r="D124" s="101">
        <f>IF(ISNA(VLOOKUP($A124,'Mile handicap'!$C$2:$C$55,1,FALSE)),0,VLOOKUP($A124,'Mile handicap'!$C$2:$J$55,8,FALSE))</f>
        <v>0</v>
      </c>
      <c r="E124" s="70">
        <f>IF(ISNA(VLOOKUP($A124,'3000m handicap'!$C$2:$C$43,1,FALSE)),0,VLOOKUP($A124,'3000m handicap'!$C$2:$I$43,7,FALSE))</f>
        <v>0</v>
      </c>
      <c r="F124" s="70">
        <f>IF(ISNA(VLOOKUP($A124,'5000m handicap'!$C$2:$C$43,1,FALSE)),0,VLOOKUP($A124,'5000m handicap'!$C$2:$I$43,7,FALSE))</f>
        <v>0</v>
      </c>
      <c r="G124" s="70">
        <f>IF(ISNA(VLOOKUP($A124,'Peter Moor 2000m'!$C$2:$C$49,1,FALSE)),0,VLOOKUP($A124,'Peter Moor 2000m'!$C$2:$I$49,7,FALSE))</f>
        <v>0</v>
      </c>
      <c r="H124" s="70">
        <f>IF(ISNA(VLOOKUP($A124,'2 Bridges Relay'!$E$2:$E$35,1,FALSE)),0,VLOOKUP($A124,'2 Bridges Relay'!$E$2:$G$35,3,FALSE))</f>
        <v>0</v>
      </c>
      <c r="I124" s="70">
        <f>IF(ISNA(VLOOKUP($A124,'10 km'!$B$2:$B$39,1,FALSE)),0,VLOOKUP($A124,'10 km'!$B$2:$D$39,3,FALSE))</f>
        <v>0</v>
      </c>
      <c r="J124" s="70">
        <f>IF(ISNA(VLOOKUP($A124,'KL handicap'!$C$2:$C$28,1,FALSE)),0,VLOOKUP($A124,'KL handicap'!$C$2:$I$28,7,FALSE))</f>
        <v>0</v>
      </c>
      <c r="K124" s="70">
        <f>IF(ISNA(VLOOKUP($A124,'Max Howard Tan handicap'!$C$2:$C$24,1,FALSE)),0,VLOOKUP($A124,'Max Howard Tan handicap'!$C$2:$I$24,7,FALSE))</f>
        <v>0</v>
      </c>
      <c r="L124" s="71">
        <f t="shared" si="18"/>
        <v>0</v>
      </c>
      <c r="M124" s="80">
        <f t="shared" si="19"/>
        <v>0</v>
      </c>
      <c r="N124" s="72">
        <f t="shared" si="20"/>
        <v>0</v>
      </c>
      <c r="O124" s="72">
        <f t="shared" si="21"/>
        <v>0</v>
      </c>
      <c r="P124" s="25">
        <f t="shared" si="22"/>
        <v>90</v>
      </c>
      <c r="Q124" s="26">
        <f t="shared" si="23"/>
        <v>90</v>
      </c>
      <c r="U124" s="47"/>
    </row>
    <row r="125" spans="1:21" x14ac:dyDescent="0.2">
      <c r="A125" s="48" t="s">
        <v>124</v>
      </c>
      <c r="B125" s="91" t="s">
        <v>33</v>
      </c>
      <c r="C125" s="69">
        <f>IF(ISNA(VLOOKUP($A125,'5M''s'!$D$2:$D$35,1,FALSE)),0,VLOOKUP($A125,'5M''s'!$D$2:$E$35,2,FALSE))</f>
        <v>0</v>
      </c>
      <c r="D125" s="101">
        <f>IF(ISNA(VLOOKUP($A125,'Mile handicap'!$C$2:$C$55,1,FALSE)),0,VLOOKUP($A125,'Mile handicap'!$C$2:$J$55,8,FALSE))</f>
        <v>0</v>
      </c>
      <c r="E125" s="70">
        <f>IF(ISNA(VLOOKUP($A125,'3000m handicap'!$C$2:$C$43,1,FALSE)),0,VLOOKUP($A125,'3000m handicap'!$C$2:$I$43,7,FALSE))</f>
        <v>0</v>
      </c>
      <c r="F125" s="70">
        <f>IF(ISNA(VLOOKUP($A125,'5000m handicap'!$C$2:$C$43,1,FALSE)),0,VLOOKUP($A125,'5000m handicap'!$C$2:$I$43,7,FALSE))</f>
        <v>0</v>
      </c>
      <c r="G125" s="70">
        <f>IF(ISNA(VLOOKUP($A125,'Peter Moor 2000m'!$C$2:$C$49,1,FALSE)),0,VLOOKUP($A125,'Peter Moor 2000m'!$C$2:$I$49,7,FALSE))</f>
        <v>0</v>
      </c>
      <c r="H125" s="70">
        <f>IF(ISNA(VLOOKUP($A125,'2 Bridges Relay'!$E$2:$E$35,1,FALSE)),0,VLOOKUP($A125,'2 Bridges Relay'!$E$2:$G$35,3,FALSE))</f>
        <v>0</v>
      </c>
      <c r="I125" s="70">
        <f>IF(ISNA(VLOOKUP($A125,'10 km'!$B$2:$B$39,1,FALSE)),0,VLOOKUP($A125,'10 km'!$B$2:$D$39,3,FALSE))</f>
        <v>0</v>
      </c>
      <c r="J125" s="70">
        <f>IF(ISNA(VLOOKUP($A125,'KL handicap'!$C$2:$C$28,1,FALSE)),0,VLOOKUP($A125,'KL handicap'!$C$2:$I$28,7,FALSE))</f>
        <v>0</v>
      </c>
      <c r="K125" s="70">
        <f>IF(ISNA(VLOOKUP($A125,'Max Howard Tan handicap'!$C$2:$C$24,1,FALSE)),0,VLOOKUP($A125,'Max Howard Tan handicap'!$C$2:$I$24,7,FALSE))</f>
        <v>0</v>
      </c>
      <c r="L125" s="71">
        <f t="shared" si="18"/>
        <v>0</v>
      </c>
      <c r="M125" s="80">
        <f t="shared" si="19"/>
        <v>0</v>
      </c>
      <c r="N125" s="72">
        <f t="shared" si="20"/>
        <v>0</v>
      </c>
      <c r="O125" s="72">
        <f t="shared" si="21"/>
        <v>0</v>
      </c>
      <c r="P125" s="25">
        <f t="shared" si="22"/>
        <v>90</v>
      </c>
      <c r="Q125" s="26">
        <f t="shared" si="23"/>
        <v>90</v>
      </c>
      <c r="U125" s="47"/>
    </row>
    <row r="126" spans="1:21" x14ac:dyDescent="0.2">
      <c r="A126" s="48" t="s">
        <v>202</v>
      </c>
      <c r="B126" s="91" t="s">
        <v>32</v>
      </c>
      <c r="C126" s="69">
        <f>IF(ISNA(VLOOKUP($A126,'5M''s'!$D$2:$D$35,1,FALSE)),0,VLOOKUP($A126,'5M''s'!$D$2:$E$35,2,FALSE))</f>
        <v>0</v>
      </c>
      <c r="D126" s="101">
        <f>IF(ISNA(VLOOKUP($A126,'Mile handicap'!$C$2:$C$55,1,FALSE)),0,VLOOKUP($A126,'Mile handicap'!$C$2:$J$55,8,FALSE))</f>
        <v>0</v>
      </c>
      <c r="E126" s="70">
        <f>IF(ISNA(VLOOKUP($A126,'3000m handicap'!$C$2:$C$43,1,FALSE)),0,VLOOKUP($A126,'3000m handicap'!$C$2:$I$43,7,FALSE))</f>
        <v>0</v>
      </c>
      <c r="F126" s="70">
        <f>IF(ISNA(VLOOKUP($A126,'5000m handicap'!$C$2:$C$43,1,FALSE)),0,VLOOKUP($A126,'5000m handicap'!$C$2:$I$43,7,FALSE))</f>
        <v>0</v>
      </c>
      <c r="G126" s="70">
        <f>IF(ISNA(VLOOKUP($A126,'Peter Moor 2000m'!$C$2:$C$49,1,FALSE)),0,VLOOKUP($A126,'Peter Moor 2000m'!$C$2:$I$49,7,FALSE))</f>
        <v>0</v>
      </c>
      <c r="H126" s="70">
        <f>IF(ISNA(VLOOKUP($A126,'2 Bridges Relay'!$E$2:$E$35,1,FALSE)),0,VLOOKUP($A126,'2 Bridges Relay'!$E$2:$G$35,3,FALSE))</f>
        <v>0</v>
      </c>
      <c r="I126" s="70">
        <f>IF(ISNA(VLOOKUP($A126,'10 km'!$B$2:$B$39,1,FALSE)),0,VLOOKUP($A126,'10 km'!$B$2:$D$39,3,FALSE))</f>
        <v>0</v>
      </c>
      <c r="J126" s="70">
        <f>IF(ISNA(VLOOKUP($A126,'KL handicap'!$C$2:$C$28,1,FALSE)),0,VLOOKUP($A126,'KL handicap'!$C$2:$I$28,7,FALSE))</f>
        <v>0</v>
      </c>
      <c r="K126" s="70">
        <f>IF(ISNA(VLOOKUP($A126,'Max Howard Tan handicap'!$C$2:$C$24,1,FALSE)),0,VLOOKUP($A126,'Max Howard Tan handicap'!$C$2:$I$24,7,FALSE))</f>
        <v>0</v>
      </c>
      <c r="L126" s="71">
        <f t="shared" si="18"/>
        <v>0</v>
      </c>
      <c r="M126" s="80">
        <f t="shared" si="19"/>
        <v>0</v>
      </c>
      <c r="N126" s="72">
        <f t="shared" si="20"/>
        <v>0</v>
      </c>
      <c r="O126" s="72">
        <f t="shared" si="21"/>
        <v>0</v>
      </c>
      <c r="P126" s="25">
        <f t="shared" si="22"/>
        <v>90</v>
      </c>
      <c r="Q126" s="26">
        <f t="shared" si="23"/>
        <v>90</v>
      </c>
      <c r="U126" s="47"/>
    </row>
    <row r="127" spans="1:21" x14ac:dyDescent="0.2">
      <c r="A127" s="48" t="s">
        <v>137</v>
      </c>
      <c r="B127" s="91" t="s">
        <v>33</v>
      </c>
      <c r="C127" s="69">
        <f>IF(ISNA(VLOOKUP($A127,'5M''s'!$D$2:$D$35,1,FALSE)),0,VLOOKUP($A127,'5M''s'!$D$2:$E$35,2,FALSE))</f>
        <v>0</v>
      </c>
      <c r="D127" s="101">
        <f>IF(ISNA(VLOOKUP($A127,'Mile handicap'!$C$2:$C$55,1,FALSE)),0,VLOOKUP($A127,'Mile handicap'!$C$2:$J$55,8,FALSE))</f>
        <v>0</v>
      </c>
      <c r="E127" s="70">
        <f>IF(ISNA(VLOOKUP($A127,'3000m handicap'!$C$2:$C$43,1,FALSE)),0,VLOOKUP($A127,'3000m handicap'!$C$2:$I$43,7,FALSE))</f>
        <v>0</v>
      </c>
      <c r="F127" s="70">
        <f>IF(ISNA(VLOOKUP($A127,'5000m handicap'!$C$2:$C$43,1,FALSE)),0,VLOOKUP($A127,'5000m handicap'!$C$2:$I$43,7,FALSE))</f>
        <v>0</v>
      </c>
      <c r="G127" s="70">
        <f>IF(ISNA(VLOOKUP($A127,'Peter Moor 2000m'!$C$2:$C$49,1,FALSE)),0,VLOOKUP($A127,'Peter Moor 2000m'!$C$2:$I$49,7,FALSE))</f>
        <v>0</v>
      </c>
      <c r="H127" s="70">
        <f>IF(ISNA(VLOOKUP($A127,'2 Bridges Relay'!$E$2:$E$35,1,FALSE)),0,VLOOKUP($A127,'2 Bridges Relay'!$E$2:$G$35,3,FALSE))</f>
        <v>0</v>
      </c>
      <c r="I127" s="70">
        <f>IF(ISNA(VLOOKUP($A127,'10 km'!$B$2:$B$39,1,FALSE)),0,VLOOKUP($A127,'10 km'!$B$2:$D$39,3,FALSE))</f>
        <v>0</v>
      </c>
      <c r="J127" s="70">
        <f>IF(ISNA(VLOOKUP($A127,'KL handicap'!$C$2:$C$28,1,FALSE)),0,VLOOKUP($A127,'KL handicap'!$C$2:$I$28,7,FALSE))</f>
        <v>0</v>
      </c>
      <c r="K127" s="70">
        <f>IF(ISNA(VLOOKUP($A127,'Max Howard Tan handicap'!$C$2:$C$24,1,FALSE)),0,VLOOKUP($A127,'Max Howard Tan handicap'!$C$2:$I$24,7,FALSE))</f>
        <v>0</v>
      </c>
      <c r="L127" s="71">
        <f t="shared" si="18"/>
        <v>0</v>
      </c>
      <c r="M127" s="80">
        <f t="shared" si="19"/>
        <v>0</v>
      </c>
      <c r="N127" s="72">
        <f t="shared" si="20"/>
        <v>0</v>
      </c>
      <c r="O127" s="72">
        <f t="shared" si="21"/>
        <v>0</v>
      </c>
      <c r="P127" s="25">
        <f t="shared" si="22"/>
        <v>90</v>
      </c>
      <c r="Q127" s="26">
        <f t="shared" si="23"/>
        <v>90</v>
      </c>
      <c r="U127" s="47"/>
    </row>
    <row r="128" spans="1:21" x14ac:dyDescent="0.2">
      <c r="A128" s="48" t="s">
        <v>65</v>
      </c>
      <c r="B128" s="91" t="s">
        <v>32</v>
      </c>
      <c r="C128" s="69">
        <f>IF(ISNA(VLOOKUP($A128,'5M''s'!$D$2:$D$35,1,FALSE)),0,VLOOKUP($A128,'5M''s'!$D$2:$E$35,2,FALSE))</f>
        <v>0</v>
      </c>
      <c r="D128" s="101">
        <f>IF(ISNA(VLOOKUP($A128,'Mile handicap'!$C$2:$C$55,1,FALSE)),0,VLOOKUP($A128,'Mile handicap'!$C$2:$J$55,8,FALSE))</f>
        <v>0</v>
      </c>
      <c r="E128" s="70">
        <f>IF(ISNA(VLOOKUP($A128,'3000m handicap'!$C$2:$C$43,1,FALSE)),0,VLOOKUP($A128,'3000m handicap'!$C$2:$I$43,7,FALSE))</f>
        <v>0</v>
      </c>
      <c r="F128" s="70">
        <f>IF(ISNA(VLOOKUP($A128,'5000m handicap'!$C$2:$C$43,1,FALSE)),0,VLOOKUP($A128,'5000m handicap'!$C$2:$I$43,7,FALSE))</f>
        <v>0</v>
      </c>
      <c r="G128" s="70">
        <f>IF(ISNA(VLOOKUP($A128,'Peter Moor 2000m'!$C$2:$C$49,1,FALSE)),0,VLOOKUP($A128,'Peter Moor 2000m'!$C$2:$I$49,7,FALSE))</f>
        <v>0</v>
      </c>
      <c r="H128" s="70">
        <f>IF(ISNA(VLOOKUP($A128,'2 Bridges Relay'!$E$2:$E$35,1,FALSE)),0,VLOOKUP($A128,'2 Bridges Relay'!$E$2:$G$35,3,FALSE))</f>
        <v>0</v>
      </c>
      <c r="I128" s="70">
        <f>IF(ISNA(VLOOKUP($A128,'10 km'!$B$2:$B$39,1,FALSE)),0,VLOOKUP($A128,'10 km'!$B$2:$D$39,3,FALSE))</f>
        <v>0</v>
      </c>
      <c r="J128" s="70">
        <f>IF(ISNA(VLOOKUP($A128,'KL handicap'!$C$2:$C$28,1,FALSE)),0,VLOOKUP($A128,'KL handicap'!$C$2:$I$28,7,FALSE))</f>
        <v>0</v>
      </c>
      <c r="K128" s="70">
        <f>IF(ISNA(VLOOKUP($A128,'Max Howard Tan handicap'!$C$2:$C$24,1,FALSE)),0,VLOOKUP($A128,'Max Howard Tan handicap'!$C$2:$I$24,7,FALSE))</f>
        <v>0</v>
      </c>
      <c r="L128" s="71">
        <f t="shared" si="18"/>
        <v>0</v>
      </c>
      <c r="M128" s="80">
        <f t="shared" si="19"/>
        <v>0</v>
      </c>
      <c r="N128" s="72">
        <f t="shared" si="20"/>
        <v>0</v>
      </c>
      <c r="O128" s="72">
        <f t="shared" si="21"/>
        <v>0</v>
      </c>
      <c r="P128" s="25">
        <f t="shared" si="22"/>
        <v>90</v>
      </c>
      <c r="Q128" s="26">
        <f t="shared" si="23"/>
        <v>90</v>
      </c>
      <c r="U128" s="47"/>
    </row>
    <row r="129" spans="1:21" x14ac:dyDescent="0.2">
      <c r="A129" s="117" t="s">
        <v>39</v>
      </c>
      <c r="B129" s="92" t="s">
        <v>32</v>
      </c>
      <c r="C129" s="69">
        <f>IF(ISNA(VLOOKUP($A129,'5M''s'!$D$2:$D$35,1,FALSE)),0,VLOOKUP($A129,'5M''s'!$D$2:$E$35,2,FALSE))</f>
        <v>0</v>
      </c>
      <c r="D129" s="101">
        <f>IF(ISNA(VLOOKUP($A129,'Mile handicap'!$C$2:$C$55,1,FALSE)),0,VLOOKUP($A129,'Mile handicap'!$C$2:$J$55,8,FALSE))</f>
        <v>0</v>
      </c>
      <c r="E129" s="70">
        <f>IF(ISNA(VLOOKUP($A129,'3000m handicap'!$C$2:$C$43,1,FALSE)),0,VLOOKUP($A129,'3000m handicap'!$C$2:$I$43,7,FALSE))</f>
        <v>0</v>
      </c>
      <c r="F129" s="70">
        <f>IF(ISNA(VLOOKUP($A129,'5000m handicap'!$C$2:$C$43,1,FALSE)),0,VLOOKUP($A129,'5000m handicap'!$C$2:$I$43,7,FALSE))</f>
        <v>0</v>
      </c>
      <c r="G129" s="70">
        <f>IF(ISNA(VLOOKUP($A129,'Peter Moor 2000m'!$C$2:$C$49,1,FALSE)),0,VLOOKUP($A129,'Peter Moor 2000m'!$C$2:$I$49,7,FALSE))</f>
        <v>0</v>
      </c>
      <c r="H129" s="70">
        <f>IF(ISNA(VLOOKUP($A129,'2 Bridges Relay'!$E$2:$E$35,1,FALSE)),0,VLOOKUP($A129,'2 Bridges Relay'!$E$2:$G$35,3,FALSE))</f>
        <v>0</v>
      </c>
      <c r="I129" s="70">
        <f>IF(ISNA(VLOOKUP($A129,'10 km'!$B$2:$B$39,1,FALSE)),0,VLOOKUP($A129,'10 km'!$B$2:$D$39,3,FALSE))</f>
        <v>0</v>
      </c>
      <c r="J129" s="70">
        <f>IF(ISNA(VLOOKUP($A129,'KL handicap'!$C$2:$C$28,1,FALSE)),0,VLOOKUP($A129,'KL handicap'!$C$2:$I$28,7,FALSE))</f>
        <v>0</v>
      </c>
      <c r="K129" s="70">
        <f>IF(ISNA(VLOOKUP($A129,'Max Howard Tan handicap'!$C$2:$C$24,1,FALSE)),0,VLOOKUP($A129,'Max Howard Tan handicap'!$C$2:$I$24,7,FALSE))</f>
        <v>0</v>
      </c>
      <c r="L129" s="71">
        <f t="shared" si="18"/>
        <v>0</v>
      </c>
      <c r="M129" s="80">
        <f t="shared" si="19"/>
        <v>0</v>
      </c>
      <c r="N129" s="72">
        <f t="shared" si="20"/>
        <v>0</v>
      </c>
      <c r="O129" s="72">
        <f t="shared" si="21"/>
        <v>0</v>
      </c>
      <c r="P129" s="25">
        <f t="shared" si="22"/>
        <v>90</v>
      </c>
      <c r="Q129" s="26">
        <f t="shared" si="23"/>
        <v>90</v>
      </c>
      <c r="U129" s="47"/>
    </row>
    <row r="130" spans="1:21" x14ac:dyDescent="0.2">
      <c r="A130" s="48" t="s">
        <v>55</v>
      </c>
      <c r="B130" s="91" t="s">
        <v>32</v>
      </c>
      <c r="C130" s="69">
        <f>IF(ISNA(VLOOKUP($A130,'5M''s'!$D$2:$D$35,1,FALSE)),0,VLOOKUP($A130,'5M''s'!$D$2:$E$35,2,FALSE))</f>
        <v>0</v>
      </c>
      <c r="D130" s="101">
        <f>IF(ISNA(VLOOKUP($A130,'Mile handicap'!$C$2:$C$55,1,FALSE)),0,VLOOKUP($A130,'Mile handicap'!$C$2:$J$55,8,FALSE))</f>
        <v>0</v>
      </c>
      <c r="E130" s="70">
        <f>IF(ISNA(VLOOKUP($A130,'3000m handicap'!$C$2:$C$43,1,FALSE)),0,VLOOKUP($A130,'3000m handicap'!$C$2:$I$43,7,FALSE))</f>
        <v>0</v>
      </c>
      <c r="F130" s="70">
        <f>IF(ISNA(VLOOKUP($A130,'5000m handicap'!$C$2:$C$43,1,FALSE)),0,VLOOKUP($A130,'5000m handicap'!$C$2:$I$43,7,FALSE))</f>
        <v>0</v>
      </c>
      <c r="G130" s="70">
        <f>IF(ISNA(VLOOKUP($A130,'Peter Moor 2000m'!$C$2:$C$49,1,FALSE)),0,VLOOKUP($A130,'Peter Moor 2000m'!$C$2:$I$49,7,FALSE))</f>
        <v>0</v>
      </c>
      <c r="H130" s="70">
        <f>IF(ISNA(VLOOKUP($A130,'2 Bridges Relay'!$E$2:$E$35,1,FALSE)),0,VLOOKUP($A130,'2 Bridges Relay'!$E$2:$G$35,3,FALSE))</f>
        <v>0</v>
      </c>
      <c r="I130" s="70">
        <f>IF(ISNA(VLOOKUP($A130,'10 km'!$B$2:$B$39,1,FALSE)),0,VLOOKUP($A130,'10 km'!$B$2:$D$39,3,FALSE))</f>
        <v>0</v>
      </c>
      <c r="J130" s="70">
        <f>IF(ISNA(VLOOKUP($A130,'KL handicap'!$C$2:$C$28,1,FALSE)),0,VLOOKUP($A130,'KL handicap'!$C$2:$I$28,7,FALSE))</f>
        <v>0</v>
      </c>
      <c r="K130" s="70">
        <f>IF(ISNA(VLOOKUP($A130,'Max Howard Tan handicap'!$C$2:$C$24,1,FALSE)),0,VLOOKUP($A130,'Max Howard Tan handicap'!$C$2:$I$24,7,FALSE))</f>
        <v>0</v>
      </c>
      <c r="L130" s="71">
        <f t="shared" si="18"/>
        <v>0</v>
      </c>
      <c r="M130" s="80">
        <f t="shared" si="19"/>
        <v>0</v>
      </c>
      <c r="N130" s="72">
        <f t="shared" si="20"/>
        <v>0</v>
      </c>
      <c r="O130" s="72">
        <f t="shared" si="21"/>
        <v>0</v>
      </c>
      <c r="P130" s="25">
        <f t="shared" si="22"/>
        <v>90</v>
      </c>
      <c r="Q130" s="26">
        <f t="shared" si="23"/>
        <v>90</v>
      </c>
      <c r="U130" s="47"/>
    </row>
    <row r="131" spans="1:21" x14ac:dyDescent="0.2">
      <c r="A131" s="48" t="s">
        <v>48</v>
      </c>
      <c r="B131" s="91" t="s">
        <v>32</v>
      </c>
      <c r="C131" s="69">
        <f>IF(ISNA(VLOOKUP($A131,'5M''s'!$D$2:$D$35,1,FALSE)),0,VLOOKUP($A131,'5M''s'!$D$2:$E$35,2,FALSE))</f>
        <v>0</v>
      </c>
      <c r="D131" s="101">
        <f>IF(ISNA(VLOOKUP($A131,'Mile handicap'!$C$2:$C$55,1,FALSE)),0,VLOOKUP($A131,'Mile handicap'!$C$2:$J$55,8,FALSE))</f>
        <v>0</v>
      </c>
      <c r="E131" s="70">
        <f>IF(ISNA(VLOOKUP($A131,'3000m handicap'!$C$2:$C$43,1,FALSE)),0,VLOOKUP($A131,'3000m handicap'!$C$2:$I$43,7,FALSE))</f>
        <v>0</v>
      </c>
      <c r="F131" s="70">
        <f>IF(ISNA(VLOOKUP($A131,'5000m handicap'!$C$2:$C$43,1,FALSE)),0,VLOOKUP($A131,'5000m handicap'!$C$2:$I$43,7,FALSE))</f>
        <v>0</v>
      </c>
      <c r="G131" s="70">
        <f>IF(ISNA(VLOOKUP($A131,'Peter Moor 2000m'!$C$2:$C$49,1,FALSE)),0,VLOOKUP($A131,'Peter Moor 2000m'!$C$2:$I$49,7,FALSE))</f>
        <v>0</v>
      </c>
      <c r="H131" s="70">
        <f>IF(ISNA(VLOOKUP($A131,'2 Bridges Relay'!$E$2:$E$35,1,FALSE)),0,VLOOKUP($A131,'2 Bridges Relay'!$E$2:$G$35,3,FALSE))</f>
        <v>0</v>
      </c>
      <c r="I131" s="70">
        <f>IF(ISNA(VLOOKUP($A131,'10 km'!$B$2:$B$39,1,FALSE)),0,VLOOKUP($A131,'10 km'!$B$2:$D$39,3,FALSE))</f>
        <v>0</v>
      </c>
      <c r="J131" s="70">
        <f>IF(ISNA(VLOOKUP($A131,'KL handicap'!$C$2:$C$28,1,FALSE)),0,VLOOKUP($A131,'KL handicap'!$C$2:$I$28,7,FALSE))</f>
        <v>0</v>
      </c>
      <c r="K131" s="70">
        <f>IF(ISNA(VLOOKUP($A131,'Max Howard Tan handicap'!$C$2:$C$24,1,FALSE)),0,VLOOKUP($A131,'Max Howard Tan handicap'!$C$2:$I$24,7,FALSE))</f>
        <v>0</v>
      </c>
      <c r="L131" s="71">
        <f t="shared" si="18"/>
        <v>0</v>
      </c>
      <c r="M131" s="80">
        <f t="shared" si="19"/>
        <v>0</v>
      </c>
      <c r="N131" s="72">
        <f t="shared" si="20"/>
        <v>0</v>
      </c>
      <c r="O131" s="72">
        <f t="shared" si="21"/>
        <v>0</v>
      </c>
      <c r="P131" s="25">
        <f t="shared" si="22"/>
        <v>90</v>
      </c>
      <c r="Q131" s="26">
        <f t="shared" si="23"/>
        <v>90</v>
      </c>
      <c r="U131" s="47"/>
    </row>
    <row r="132" spans="1:21" x14ac:dyDescent="0.2">
      <c r="A132" s="48" t="s">
        <v>147</v>
      </c>
      <c r="B132" s="91" t="s">
        <v>32</v>
      </c>
      <c r="C132" s="69">
        <f>IF(ISNA(VLOOKUP($A132,'5M''s'!$D$2:$D$35,1,FALSE)),0,VLOOKUP($A132,'5M''s'!$D$2:$E$35,2,FALSE))</f>
        <v>0</v>
      </c>
      <c r="D132" s="101">
        <f>IF(ISNA(VLOOKUP($A132,'Mile handicap'!$C$2:$C$55,1,FALSE)),0,VLOOKUP($A132,'Mile handicap'!$C$2:$J$55,8,FALSE))</f>
        <v>0</v>
      </c>
      <c r="E132" s="70">
        <f>IF(ISNA(VLOOKUP($A132,'3000m handicap'!$C$2:$C$43,1,FALSE)),0,VLOOKUP($A132,'3000m handicap'!$C$2:$I$43,7,FALSE))</f>
        <v>0</v>
      </c>
      <c r="F132" s="70">
        <f>IF(ISNA(VLOOKUP($A132,'5000m handicap'!$C$2:$C$43,1,FALSE)),0,VLOOKUP($A132,'5000m handicap'!$C$2:$I$43,7,FALSE))</f>
        <v>0</v>
      </c>
      <c r="G132" s="70">
        <f>IF(ISNA(VLOOKUP($A132,'Peter Moor 2000m'!$C$2:$C$49,1,FALSE)),0,VLOOKUP($A132,'Peter Moor 2000m'!$C$2:$I$49,7,FALSE))</f>
        <v>0</v>
      </c>
      <c r="H132" s="70">
        <f>IF(ISNA(VLOOKUP($A132,'2 Bridges Relay'!$E$2:$E$35,1,FALSE)),0,VLOOKUP($A132,'2 Bridges Relay'!$E$2:$G$35,3,FALSE))</f>
        <v>0</v>
      </c>
      <c r="I132" s="70">
        <f>IF(ISNA(VLOOKUP($A132,'10 km'!$B$2:$B$39,1,FALSE)),0,VLOOKUP($A132,'10 km'!$B$2:$D$39,3,FALSE))</f>
        <v>0</v>
      </c>
      <c r="J132" s="70">
        <f>IF(ISNA(VLOOKUP($A132,'KL handicap'!$C$2:$C$28,1,FALSE)),0,VLOOKUP($A132,'KL handicap'!$C$2:$I$28,7,FALSE))</f>
        <v>0</v>
      </c>
      <c r="K132" s="70">
        <f>IF(ISNA(VLOOKUP($A132,'Max Howard Tan handicap'!$C$2:$C$24,1,FALSE)),0,VLOOKUP($A132,'Max Howard Tan handicap'!$C$2:$I$24,7,FALSE))</f>
        <v>0</v>
      </c>
      <c r="L132" s="71">
        <f t="shared" si="18"/>
        <v>0</v>
      </c>
      <c r="M132" s="80">
        <f t="shared" si="19"/>
        <v>0</v>
      </c>
      <c r="N132" s="72">
        <f t="shared" si="20"/>
        <v>0</v>
      </c>
      <c r="O132" s="72">
        <f t="shared" si="21"/>
        <v>0</v>
      </c>
      <c r="P132" s="25">
        <f t="shared" si="22"/>
        <v>90</v>
      </c>
      <c r="Q132" s="26">
        <f t="shared" si="23"/>
        <v>90</v>
      </c>
      <c r="U132" s="47"/>
    </row>
    <row r="133" spans="1:21" x14ac:dyDescent="0.2">
      <c r="A133" s="48" t="s">
        <v>76</v>
      </c>
      <c r="B133" s="91" t="s">
        <v>32</v>
      </c>
      <c r="C133" s="69">
        <f>IF(ISNA(VLOOKUP($A133,'5M''s'!$D$2:$D$35,1,FALSE)),0,VLOOKUP($A133,'5M''s'!$D$2:$E$35,2,FALSE))</f>
        <v>0</v>
      </c>
      <c r="D133" s="101">
        <f>IF(ISNA(VLOOKUP($A133,'Mile handicap'!$C$2:$C$55,1,FALSE)),0,VLOOKUP($A133,'Mile handicap'!$C$2:$J$55,8,FALSE))</f>
        <v>0</v>
      </c>
      <c r="E133" s="70">
        <f>IF(ISNA(VLOOKUP($A133,'3000m handicap'!$C$2:$C$43,1,FALSE)),0,VLOOKUP($A133,'3000m handicap'!$C$2:$I$43,7,FALSE))</f>
        <v>0</v>
      </c>
      <c r="F133" s="70">
        <f>IF(ISNA(VLOOKUP($A133,'5000m handicap'!$C$2:$C$43,1,FALSE)),0,VLOOKUP($A133,'5000m handicap'!$C$2:$I$43,7,FALSE))</f>
        <v>0</v>
      </c>
      <c r="G133" s="70">
        <f>IF(ISNA(VLOOKUP($A133,'Peter Moor 2000m'!$C$2:$C$49,1,FALSE)),0,VLOOKUP($A133,'Peter Moor 2000m'!$C$2:$I$49,7,FALSE))</f>
        <v>0</v>
      </c>
      <c r="H133" s="70">
        <f>IF(ISNA(VLOOKUP($A133,'2 Bridges Relay'!$E$2:$E$35,1,FALSE)),0,VLOOKUP($A133,'2 Bridges Relay'!$E$2:$G$35,3,FALSE))</f>
        <v>0</v>
      </c>
      <c r="I133" s="70">
        <f>IF(ISNA(VLOOKUP($A133,'10 km'!$B$2:$B$39,1,FALSE)),0,VLOOKUP($A133,'10 km'!$B$2:$D$39,3,FALSE))</f>
        <v>0</v>
      </c>
      <c r="J133" s="70">
        <f>IF(ISNA(VLOOKUP($A133,'KL handicap'!$C$2:$C$28,1,FALSE)),0,VLOOKUP($A133,'KL handicap'!$C$2:$I$28,7,FALSE))</f>
        <v>0</v>
      </c>
      <c r="K133" s="70">
        <f>IF(ISNA(VLOOKUP($A133,'Max Howard Tan handicap'!$C$2:$C$24,1,FALSE)),0,VLOOKUP($A133,'Max Howard Tan handicap'!$C$2:$I$24,7,FALSE))</f>
        <v>0</v>
      </c>
      <c r="L133" s="71">
        <f t="shared" ref="L133:L164" si="24">SUM(C133:K133)</f>
        <v>0</v>
      </c>
      <c r="M133" s="80">
        <f t="shared" ref="M133:M157" si="25">COUNTIF(C133:K133,"&gt;0")</f>
        <v>0</v>
      </c>
      <c r="N133" s="72">
        <f t="shared" ref="N133:N157" si="26">SMALL(C133:K133,1)+SMALL(C133:K133,2)</f>
        <v>0</v>
      </c>
      <c r="O133" s="72">
        <f t="shared" ref="O133:O164" si="27">IF(M133=1,L133,L133-N133)</f>
        <v>0</v>
      </c>
      <c r="P133" s="25">
        <f t="shared" ref="P133:P157" si="28">RANK(L133,$L$5:$L$160,0)</f>
        <v>90</v>
      </c>
      <c r="Q133" s="26">
        <f t="shared" ref="Q133:Q157" si="29">RANK(O133,$O$5:$O$160,0)</f>
        <v>90</v>
      </c>
      <c r="R133"/>
      <c r="U133" s="47"/>
    </row>
    <row r="134" spans="1:21" x14ac:dyDescent="0.2">
      <c r="A134" s="48" t="s">
        <v>43</v>
      </c>
      <c r="B134" s="91" t="s">
        <v>32</v>
      </c>
      <c r="C134" s="69">
        <f>IF(ISNA(VLOOKUP($A134,'5M''s'!$D$2:$D$35,1,FALSE)),0,VLOOKUP($A134,'5M''s'!$D$2:$E$35,2,FALSE))</f>
        <v>0</v>
      </c>
      <c r="D134" s="101">
        <f>IF(ISNA(VLOOKUP($A134,'Mile handicap'!$C$2:$C$55,1,FALSE)),0,VLOOKUP($A134,'Mile handicap'!$C$2:$J$55,8,FALSE))</f>
        <v>0</v>
      </c>
      <c r="E134" s="70">
        <f>IF(ISNA(VLOOKUP($A134,'3000m handicap'!$C$2:$C$43,1,FALSE)),0,VLOOKUP($A134,'3000m handicap'!$C$2:$I$43,7,FALSE))</f>
        <v>0</v>
      </c>
      <c r="F134" s="70">
        <f>IF(ISNA(VLOOKUP($A134,'5000m handicap'!$C$2:$C$43,1,FALSE)),0,VLOOKUP($A134,'5000m handicap'!$C$2:$I$43,7,FALSE))</f>
        <v>0</v>
      </c>
      <c r="G134" s="70">
        <f>IF(ISNA(VLOOKUP($A134,'Peter Moor 2000m'!$C$2:$C$49,1,FALSE)),0,VLOOKUP($A134,'Peter Moor 2000m'!$C$2:$I$49,7,FALSE))</f>
        <v>0</v>
      </c>
      <c r="H134" s="70">
        <f>IF(ISNA(VLOOKUP($A134,'2 Bridges Relay'!$E$2:$E$35,1,FALSE)),0,VLOOKUP($A134,'2 Bridges Relay'!$E$2:$G$35,3,FALSE))</f>
        <v>0</v>
      </c>
      <c r="I134" s="70">
        <f>IF(ISNA(VLOOKUP($A134,'10 km'!$B$2:$B$39,1,FALSE)),0,VLOOKUP($A134,'10 km'!$B$2:$D$39,3,FALSE))</f>
        <v>0</v>
      </c>
      <c r="J134" s="70">
        <f>IF(ISNA(VLOOKUP($A134,'KL handicap'!$C$2:$C$28,1,FALSE)),0,VLOOKUP($A134,'KL handicap'!$C$2:$I$28,7,FALSE))</f>
        <v>0</v>
      </c>
      <c r="K134" s="70">
        <f>IF(ISNA(VLOOKUP($A134,'Max Howard Tan handicap'!$C$2:$C$24,1,FALSE)),0,VLOOKUP($A134,'Max Howard Tan handicap'!$C$2:$I$24,7,FALSE))</f>
        <v>0</v>
      </c>
      <c r="L134" s="71">
        <f t="shared" si="24"/>
        <v>0</v>
      </c>
      <c r="M134" s="80">
        <f t="shared" si="25"/>
        <v>0</v>
      </c>
      <c r="N134" s="72">
        <f t="shared" si="26"/>
        <v>0</v>
      </c>
      <c r="O134" s="72">
        <f t="shared" si="27"/>
        <v>0</v>
      </c>
      <c r="P134" s="25">
        <f t="shared" si="28"/>
        <v>90</v>
      </c>
      <c r="Q134" s="26">
        <f t="shared" si="29"/>
        <v>90</v>
      </c>
      <c r="R134"/>
      <c r="U134" s="47"/>
    </row>
    <row r="135" spans="1:21" x14ac:dyDescent="0.2">
      <c r="A135" s="48" t="s">
        <v>127</v>
      </c>
      <c r="B135" s="91" t="s">
        <v>32</v>
      </c>
      <c r="C135" s="69">
        <f>IF(ISNA(VLOOKUP($A135,'5M''s'!$D$2:$D$35,1,FALSE)),0,VLOOKUP($A135,'5M''s'!$D$2:$E$35,2,FALSE))</f>
        <v>0</v>
      </c>
      <c r="D135" s="101">
        <f>IF(ISNA(VLOOKUP($A135,'Mile handicap'!$C$2:$C$55,1,FALSE)),0,VLOOKUP($A135,'Mile handicap'!$C$2:$J$55,8,FALSE))</f>
        <v>0</v>
      </c>
      <c r="E135" s="70">
        <f>IF(ISNA(VLOOKUP($A135,'3000m handicap'!$C$2:$C$43,1,FALSE)),0,VLOOKUP($A135,'3000m handicap'!$C$2:$I$43,7,FALSE))</f>
        <v>0</v>
      </c>
      <c r="F135" s="70">
        <f>IF(ISNA(VLOOKUP($A135,'5000m handicap'!$C$2:$C$43,1,FALSE)),0,VLOOKUP($A135,'5000m handicap'!$C$2:$I$43,7,FALSE))</f>
        <v>0</v>
      </c>
      <c r="G135" s="70">
        <f>IF(ISNA(VLOOKUP($A135,'Peter Moor 2000m'!$C$2:$C$49,1,FALSE)),0,VLOOKUP($A135,'Peter Moor 2000m'!$C$2:$I$49,7,FALSE))</f>
        <v>0</v>
      </c>
      <c r="H135" s="70">
        <f>IF(ISNA(VLOOKUP($A135,'2 Bridges Relay'!$E$2:$E$35,1,FALSE)),0,VLOOKUP($A135,'2 Bridges Relay'!$E$2:$G$35,3,FALSE))</f>
        <v>0</v>
      </c>
      <c r="I135" s="70">
        <f>IF(ISNA(VLOOKUP($A135,'10 km'!$B$2:$B$39,1,FALSE)),0,VLOOKUP($A135,'10 km'!$B$2:$D$39,3,FALSE))</f>
        <v>0</v>
      </c>
      <c r="J135" s="70">
        <f>IF(ISNA(VLOOKUP($A135,'KL handicap'!$C$2:$C$28,1,FALSE)),0,VLOOKUP($A135,'KL handicap'!$C$2:$I$28,7,FALSE))</f>
        <v>0</v>
      </c>
      <c r="K135" s="70">
        <f>IF(ISNA(VLOOKUP($A135,'Max Howard Tan handicap'!$C$2:$C$24,1,FALSE)),0,VLOOKUP($A135,'Max Howard Tan handicap'!$C$2:$I$24,7,FALSE))</f>
        <v>0</v>
      </c>
      <c r="L135" s="71">
        <f t="shared" si="24"/>
        <v>0</v>
      </c>
      <c r="M135" s="80">
        <f t="shared" si="25"/>
        <v>0</v>
      </c>
      <c r="N135" s="72">
        <f t="shared" si="26"/>
        <v>0</v>
      </c>
      <c r="O135" s="72">
        <f t="shared" si="27"/>
        <v>0</v>
      </c>
      <c r="P135" s="25">
        <f t="shared" si="28"/>
        <v>90</v>
      </c>
      <c r="Q135" s="26">
        <f t="shared" si="29"/>
        <v>90</v>
      </c>
      <c r="R135"/>
      <c r="U135" s="47"/>
    </row>
    <row r="136" spans="1:21" x14ac:dyDescent="0.2">
      <c r="A136" s="48" t="s">
        <v>132</v>
      </c>
      <c r="B136" s="91" t="s">
        <v>32</v>
      </c>
      <c r="C136" s="69">
        <f>IF(ISNA(VLOOKUP($A136,'5M''s'!$D$2:$D$35,1,FALSE)),0,VLOOKUP($A136,'5M''s'!$D$2:$E$35,2,FALSE))</f>
        <v>0</v>
      </c>
      <c r="D136" s="101">
        <f>IF(ISNA(VLOOKUP($A136,'Mile handicap'!$C$2:$C$55,1,FALSE)),0,VLOOKUP($A136,'Mile handicap'!$C$2:$J$55,8,FALSE))</f>
        <v>0</v>
      </c>
      <c r="E136" s="70">
        <f>IF(ISNA(VLOOKUP($A136,'3000m handicap'!$C$2:$C$43,1,FALSE)),0,VLOOKUP($A136,'3000m handicap'!$C$2:$I$43,7,FALSE))</f>
        <v>0</v>
      </c>
      <c r="F136" s="70">
        <f>IF(ISNA(VLOOKUP($A136,'5000m handicap'!$C$2:$C$43,1,FALSE)),0,VLOOKUP($A136,'5000m handicap'!$C$2:$I$43,7,FALSE))</f>
        <v>0</v>
      </c>
      <c r="G136" s="70">
        <f>IF(ISNA(VLOOKUP($A136,'Peter Moor 2000m'!$C$2:$C$49,1,FALSE)),0,VLOOKUP($A136,'Peter Moor 2000m'!$C$2:$I$49,7,FALSE))</f>
        <v>0</v>
      </c>
      <c r="H136" s="70">
        <f>IF(ISNA(VLOOKUP($A136,'2 Bridges Relay'!$E$2:$E$35,1,FALSE)),0,VLOOKUP($A136,'2 Bridges Relay'!$E$2:$G$35,3,FALSE))</f>
        <v>0</v>
      </c>
      <c r="I136" s="70">
        <f>IF(ISNA(VLOOKUP($A136,'10 km'!$B$2:$B$39,1,FALSE)),0,VLOOKUP($A136,'10 km'!$B$2:$D$39,3,FALSE))</f>
        <v>0</v>
      </c>
      <c r="J136" s="70">
        <f>IF(ISNA(VLOOKUP($A136,'KL handicap'!$C$2:$C$28,1,FALSE)),0,VLOOKUP($A136,'KL handicap'!$C$2:$I$28,7,FALSE))</f>
        <v>0</v>
      </c>
      <c r="K136" s="70">
        <f>IF(ISNA(VLOOKUP($A136,'Max Howard Tan handicap'!$C$2:$C$24,1,FALSE)),0,VLOOKUP($A136,'Max Howard Tan handicap'!$C$2:$I$24,7,FALSE))</f>
        <v>0</v>
      </c>
      <c r="L136" s="71">
        <f t="shared" si="24"/>
        <v>0</v>
      </c>
      <c r="M136" s="80">
        <f t="shared" si="25"/>
        <v>0</v>
      </c>
      <c r="N136" s="72">
        <f t="shared" si="26"/>
        <v>0</v>
      </c>
      <c r="O136" s="72">
        <f t="shared" si="27"/>
        <v>0</v>
      </c>
      <c r="P136" s="25">
        <f t="shared" si="28"/>
        <v>90</v>
      </c>
      <c r="Q136" s="26">
        <f t="shared" si="29"/>
        <v>90</v>
      </c>
      <c r="R136"/>
      <c r="U136" s="47"/>
    </row>
    <row r="137" spans="1:21" x14ac:dyDescent="0.2">
      <c r="A137" s="48" t="s">
        <v>120</v>
      </c>
      <c r="B137" s="91" t="s">
        <v>32</v>
      </c>
      <c r="C137" s="69">
        <f>IF(ISNA(VLOOKUP($A137,'5M''s'!$D$2:$D$35,1,FALSE)),0,VLOOKUP($A137,'5M''s'!$D$2:$E$35,2,FALSE))</f>
        <v>0</v>
      </c>
      <c r="D137" s="101">
        <f>IF(ISNA(VLOOKUP($A137,'Mile handicap'!$C$2:$C$55,1,FALSE)),0,VLOOKUP($A137,'Mile handicap'!$C$2:$J$55,8,FALSE))</f>
        <v>0</v>
      </c>
      <c r="E137" s="70">
        <f>IF(ISNA(VLOOKUP($A137,'3000m handicap'!$C$2:$C$43,1,FALSE)),0,VLOOKUP($A137,'3000m handicap'!$C$2:$I$43,7,FALSE))</f>
        <v>0</v>
      </c>
      <c r="F137" s="70">
        <f>IF(ISNA(VLOOKUP($A137,'5000m handicap'!$C$2:$C$43,1,FALSE)),0,VLOOKUP($A137,'5000m handicap'!$C$2:$I$43,7,FALSE))</f>
        <v>0</v>
      </c>
      <c r="G137" s="70">
        <f>IF(ISNA(VLOOKUP($A137,'Peter Moor 2000m'!$C$2:$C$49,1,FALSE)),0,VLOOKUP($A137,'Peter Moor 2000m'!$C$2:$I$49,7,FALSE))</f>
        <v>0</v>
      </c>
      <c r="H137" s="70">
        <f>IF(ISNA(VLOOKUP($A137,'2 Bridges Relay'!$E$2:$E$35,1,FALSE)),0,VLOOKUP($A137,'2 Bridges Relay'!$E$2:$G$35,3,FALSE))</f>
        <v>0</v>
      </c>
      <c r="I137" s="70">
        <f>IF(ISNA(VLOOKUP($A137,'10 km'!$B$2:$B$39,1,FALSE)),0,VLOOKUP($A137,'10 km'!$B$2:$D$39,3,FALSE))</f>
        <v>0</v>
      </c>
      <c r="J137" s="70">
        <f>IF(ISNA(VLOOKUP($A137,'KL handicap'!$C$2:$C$28,1,FALSE)),0,VLOOKUP($A137,'KL handicap'!$C$2:$I$28,7,FALSE))</f>
        <v>0</v>
      </c>
      <c r="K137" s="70">
        <f>IF(ISNA(VLOOKUP($A137,'Max Howard Tan handicap'!$C$2:$C$24,1,FALSE)),0,VLOOKUP($A137,'Max Howard Tan handicap'!$C$2:$I$24,7,FALSE))</f>
        <v>0</v>
      </c>
      <c r="L137" s="71">
        <f t="shared" si="24"/>
        <v>0</v>
      </c>
      <c r="M137" s="80">
        <f t="shared" si="25"/>
        <v>0</v>
      </c>
      <c r="N137" s="72">
        <f t="shared" si="26"/>
        <v>0</v>
      </c>
      <c r="O137" s="72">
        <f t="shared" si="27"/>
        <v>0</v>
      </c>
      <c r="P137" s="25">
        <f t="shared" si="28"/>
        <v>90</v>
      </c>
      <c r="Q137" s="26">
        <f t="shared" si="29"/>
        <v>90</v>
      </c>
      <c r="R137"/>
      <c r="U137" s="47"/>
    </row>
    <row r="138" spans="1:21" x14ac:dyDescent="0.2">
      <c r="A138" s="48" t="s">
        <v>91</v>
      </c>
      <c r="B138" s="91" t="s">
        <v>32</v>
      </c>
      <c r="C138" s="69">
        <f>IF(ISNA(VLOOKUP($A138,'5M''s'!$D$2:$D$35,1,FALSE)),0,VLOOKUP($A138,'5M''s'!$D$2:$E$35,2,FALSE))</f>
        <v>0</v>
      </c>
      <c r="D138" s="101">
        <f>IF(ISNA(VLOOKUP($A138,'Mile handicap'!$C$2:$C$55,1,FALSE)),0,VLOOKUP($A138,'Mile handicap'!$C$2:$J$55,8,FALSE))</f>
        <v>0</v>
      </c>
      <c r="E138" s="70">
        <f>IF(ISNA(VLOOKUP($A138,'3000m handicap'!$C$2:$C$43,1,FALSE)),0,VLOOKUP($A138,'3000m handicap'!$C$2:$I$43,7,FALSE))</f>
        <v>0</v>
      </c>
      <c r="F138" s="70">
        <f>IF(ISNA(VLOOKUP($A138,'5000m handicap'!$C$2:$C$43,1,FALSE)),0,VLOOKUP($A138,'5000m handicap'!$C$2:$I$43,7,FALSE))</f>
        <v>0</v>
      </c>
      <c r="G138" s="70">
        <f>IF(ISNA(VLOOKUP($A138,'Peter Moor 2000m'!$C$2:$C$49,1,FALSE)),0,VLOOKUP($A138,'Peter Moor 2000m'!$C$2:$I$49,7,FALSE))</f>
        <v>0</v>
      </c>
      <c r="H138" s="70">
        <f>IF(ISNA(VLOOKUP($A138,'2 Bridges Relay'!$E$2:$E$35,1,FALSE)),0,VLOOKUP($A138,'2 Bridges Relay'!$E$2:$G$35,3,FALSE))</f>
        <v>0</v>
      </c>
      <c r="I138" s="70">
        <f>IF(ISNA(VLOOKUP($A138,'10 km'!$B$2:$B$39,1,FALSE)),0,VLOOKUP($A138,'10 km'!$B$2:$D$39,3,FALSE))</f>
        <v>0</v>
      </c>
      <c r="J138" s="70">
        <f>IF(ISNA(VLOOKUP($A138,'KL handicap'!$C$2:$C$28,1,FALSE)),0,VLOOKUP($A138,'KL handicap'!$C$2:$I$28,7,FALSE))</f>
        <v>0</v>
      </c>
      <c r="K138" s="70">
        <f>IF(ISNA(VLOOKUP($A138,'Max Howard Tan handicap'!$C$2:$C$24,1,FALSE)),0,VLOOKUP($A138,'Max Howard Tan handicap'!$C$2:$I$24,7,FALSE))</f>
        <v>0</v>
      </c>
      <c r="L138" s="71">
        <f t="shared" si="24"/>
        <v>0</v>
      </c>
      <c r="M138" s="80">
        <f t="shared" si="25"/>
        <v>0</v>
      </c>
      <c r="N138" s="72">
        <f t="shared" si="26"/>
        <v>0</v>
      </c>
      <c r="O138" s="72">
        <f t="shared" si="27"/>
        <v>0</v>
      </c>
      <c r="P138" s="25">
        <f t="shared" si="28"/>
        <v>90</v>
      </c>
      <c r="Q138" s="26">
        <f t="shared" si="29"/>
        <v>90</v>
      </c>
      <c r="R138"/>
      <c r="U138" s="47"/>
    </row>
    <row r="139" spans="1:21" x14ac:dyDescent="0.2">
      <c r="A139" s="48" t="s">
        <v>263</v>
      </c>
      <c r="B139" s="91" t="s">
        <v>33</v>
      </c>
      <c r="C139" s="69">
        <f>IF(ISNA(VLOOKUP($A139,'5M''s'!$D$2:$D$35,1,FALSE)),0,VLOOKUP($A139,'5M''s'!$D$2:$E$35,2,FALSE))</f>
        <v>0</v>
      </c>
      <c r="D139" s="101">
        <f>IF(ISNA(VLOOKUP($A139,'Mile handicap'!$C$2:$C$55,1,FALSE)),0,VLOOKUP($A139,'Mile handicap'!$C$2:$J$55,8,FALSE))</f>
        <v>0</v>
      </c>
      <c r="E139" s="70">
        <f>IF(ISNA(VLOOKUP($A139,'3000m handicap'!$C$2:$C$43,1,FALSE)),0,VLOOKUP($A139,'3000m handicap'!$C$2:$I$43,7,FALSE))</f>
        <v>0</v>
      </c>
      <c r="F139" s="70">
        <f>IF(ISNA(VLOOKUP($A139,'5000m handicap'!$C$2:$C$43,1,FALSE)),0,VLOOKUP($A139,'5000m handicap'!$C$2:$I$43,7,FALSE))</f>
        <v>0</v>
      </c>
      <c r="G139" s="70">
        <f>IF(ISNA(VLOOKUP($A139,'Peter Moor 2000m'!$C$2:$C$49,1,FALSE)),0,VLOOKUP($A139,'Peter Moor 2000m'!$C$2:$I$49,7,FALSE))</f>
        <v>0</v>
      </c>
      <c r="H139" s="70">
        <f>IF(ISNA(VLOOKUP($A139,'2 Bridges Relay'!$E$2:$E$35,1,FALSE)),0,VLOOKUP($A139,'2 Bridges Relay'!$E$2:$G$35,3,FALSE))</f>
        <v>0</v>
      </c>
      <c r="I139" s="70">
        <f>IF(ISNA(VLOOKUP($A139,'10 km'!$B$2:$B$39,1,FALSE)),0,VLOOKUP($A139,'10 km'!$B$2:$D$39,3,FALSE))</f>
        <v>0</v>
      </c>
      <c r="J139" s="70">
        <f>IF(ISNA(VLOOKUP($A139,'KL handicap'!$C$2:$C$28,1,FALSE)),0,VLOOKUP($A139,'KL handicap'!$C$2:$I$28,7,FALSE))</f>
        <v>0</v>
      </c>
      <c r="K139" s="70">
        <f>IF(ISNA(VLOOKUP($A139,'Max Howard Tan handicap'!$C$2:$C$24,1,FALSE)),0,VLOOKUP($A139,'Max Howard Tan handicap'!$C$2:$I$24,7,FALSE))</f>
        <v>0</v>
      </c>
      <c r="L139" s="71">
        <f t="shared" si="24"/>
        <v>0</v>
      </c>
      <c r="M139" s="80">
        <f t="shared" si="25"/>
        <v>0</v>
      </c>
      <c r="N139" s="72">
        <f t="shared" si="26"/>
        <v>0</v>
      </c>
      <c r="O139" s="72">
        <f t="shared" si="27"/>
        <v>0</v>
      </c>
      <c r="P139" s="25">
        <f t="shared" si="28"/>
        <v>90</v>
      </c>
      <c r="Q139" s="26">
        <f t="shared" si="29"/>
        <v>90</v>
      </c>
      <c r="R139"/>
      <c r="U139" s="47"/>
    </row>
    <row r="140" spans="1:21" x14ac:dyDescent="0.2">
      <c r="A140" s="48" t="s">
        <v>106</v>
      </c>
      <c r="B140" s="91" t="s">
        <v>32</v>
      </c>
      <c r="C140" s="69">
        <f>IF(ISNA(VLOOKUP($A140,'5M''s'!$D$2:$D$35,1,FALSE)),0,VLOOKUP($A140,'5M''s'!$D$2:$E$35,2,FALSE))</f>
        <v>0</v>
      </c>
      <c r="D140" s="101">
        <f>IF(ISNA(VLOOKUP($A140,'Mile handicap'!$C$2:$C$55,1,FALSE)),0,VLOOKUP($A140,'Mile handicap'!$C$2:$J$55,8,FALSE))</f>
        <v>0</v>
      </c>
      <c r="E140" s="70">
        <f>IF(ISNA(VLOOKUP($A140,'3000m handicap'!$C$2:$C$43,1,FALSE)),0,VLOOKUP($A140,'3000m handicap'!$C$2:$I$43,7,FALSE))</f>
        <v>0</v>
      </c>
      <c r="F140" s="70">
        <f>IF(ISNA(VLOOKUP($A140,'5000m handicap'!$C$2:$C$43,1,FALSE)),0,VLOOKUP($A140,'5000m handicap'!$C$2:$I$43,7,FALSE))</f>
        <v>0</v>
      </c>
      <c r="G140" s="70">
        <f>IF(ISNA(VLOOKUP($A140,'Peter Moor 2000m'!$C$2:$C$49,1,FALSE)),0,VLOOKUP($A140,'Peter Moor 2000m'!$C$2:$I$49,7,FALSE))</f>
        <v>0</v>
      </c>
      <c r="H140" s="70">
        <f>IF(ISNA(VLOOKUP($A140,'2 Bridges Relay'!$E$2:$E$35,1,FALSE)),0,VLOOKUP($A140,'2 Bridges Relay'!$E$2:$G$35,3,FALSE))</f>
        <v>0</v>
      </c>
      <c r="I140" s="70">
        <f>IF(ISNA(VLOOKUP($A140,'10 km'!$B$2:$B$39,1,FALSE)),0,VLOOKUP($A140,'10 km'!$B$2:$D$39,3,FALSE))</f>
        <v>0</v>
      </c>
      <c r="J140" s="70">
        <f>IF(ISNA(VLOOKUP($A140,'KL handicap'!$C$2:$C$28,1,FALSE)),0,VLOOKUP($A140,'KL handicap'!$C$2:$I$28,7,FALSE))</f>
        <v>0</v>
      </c>
      <c r="K140" s="70">
        <f>IF(ISNA(VLOOKUP($A140,'Max Howard Tan handicap'!$C$2:$C$24,1,FALSE)),0,VLOOKUP($A140,'Max Howard Tan handicap'!$C$2:$I$24,7,FALSE))</f>
        <v>0</v>
      </c>
      <c r="L140" s="71">
        <f t="shared" si="24"/>
        <v>0</v>
      </c>
      <c r="M140" s="80">
        <f t="shared" si="25"/>
        <v>0</v>
      </c>
      <c r="N140" s="72">
        <f t="shared" si="26"/>
        <v>0</v>
      </c>
      <c r="O140" s="72">
        <f t="shared" si="27"/>
        <v>0</v>
      </c>
      <c r="P140" s="25">
        <f t="shared" si="28"/>
        <v>90</v>
      </c>
      <c r="Q140" s="26">
        <f t="shared" si="29"/>
        <v>90</v>
      </c>
      <c r="R140"/>
      <c r="U140" s="47"/>
    </row>
    <row r="141" spans="1:21" x14ac:dyDescent="0.2">
      <c r="A141" s="48" t="s">
        <v>155</v>
      </c>
      <c r="B141" s="91" t="s">
        <v>32</v>
      </c>
      <c r="C141" s="69">
        <f>IF(ISNA(VLOOKUP($A141,'5M''s'!$D$2:$D$35,1,FALSE)),0,VLOOKUP($A141,'5M''s'!$D$2:$E$35,2,FALSE))</f>
        <v>0</v>
      </c>
      <c r="D141" s="101">
        <f>IF(ISNA(VLOOKUP($A141,'Mile handicap'!$C$2:$C$55,1,FALSE)),0,VLOOKUP($A141,'Mile handicap'!$C$2:$J$55,8,FALSE))</f>
        <v>0</v>
      </c>
      <c r="E141" s="70">
        <f>IF(ISNA(VLOOKUP($A141,'3000m handicap'!$C$2:$C$43,1,FALSE)),0,VLOOKUP($A141,'3000m handicap'!$C$2:$I$43,7,FALSE))</f>
        <v>0</v>
      </c>
      <c r="F141" s="70">
        <f>IF(ISNA(VLOOKUP($A141,'5000m handicap'!$C$2:$C$43,1,FALSE)),0,VLOOKUP($A141,'5000m handicap'!$C$2:$I$43,7,FALSE))</f>
        <v>0</v>
      </c>
      <c r="G141" s="70">
        <f>IF(ISNA(VLOOKUP($A141,'Peter Moor 2000m'!$C$2:$C$49,1,FALSE)),0,VLOOKUP($A141,'Peter Moor 2000m'!$C$2:$I$49,7,FALSE))</f>
        <v>0</v>
      </c>
      <c r="H141" s="70">
        <f>IF(ISNA(VLOOKUP($A141,'2 Bridges Relay'!$E$2:$E$35,1,FALSE)),0,VLOOKUP($A141,'2 Bridges Relay'!$E$2:$G$35,3,FALSE))</f>
        <v>0</v>
      </c>
      <c r="I141" s="70">
        <f>IF(ISNA(VLOOKUP($A141,'10 km'!$B$2:$B$39,1,FALSE)),0,VLOOKUP($A141,'10 km'!$B$2:$D$39,3,FALSE))</f>
        <v>0</v>
      </c>
      <c r="J141" s="70">
        <f>IF(ISNA(VLOOKUP($A141,'KL handicap'!$C$2:$C$28,1,FALSE)),0,VLOOKUP($A141,'KL handicap'!$C$2:$I$28,7,FALSE))</f>
        <v>0</v>
      </c>
      <c r="K141" s="70">
        <f>IF(ISNA(VLOOKUP($A141,'Max Howard Tan handicap'!$C$2:$C$24,1,FALSE)),0,VLOOKUP($A141,'Max Howard Tan handicap'!$C$2:$I$24,7,FALSE))</f>
        <v>0</v>
      </c>
      <c r="L141" s="71">
        <f t="shared" si="24"/>
        <v>0</v>
      </c>
      <c r="M141" s="80">
        <f t="shared" si="25"/>
        <v>0</v>
      </c>
      <c r="N141" s="72">
        <f t="shared" si="26"/>
        <v>0</v>
      </c>
      <c r="O141" s="72">
        <f t="shared" si="27"/>
        <v>0</v>
      </c>
      <c r="P141" s="25">
        <f t="shared" si="28"/>
        <v>90</v>
      </c>
      <c r="Q141" s="26">
        <f t="shared" si="29"/>
        <v>90</v>
      </c>
      <c r="R141"/>
      <c r="U141" s="47"/>
    </row>
    <row r="142" spans="1:21" x14ac:dyDescent="0.2">
      <c r="A142" s="48" t="s">
        <v>67</v>
      </c>
      <c r="B142" s="91" t="s">
        <v>33</v>
      </c>
      <c r="C142" s="69">
        <f>IF(ISNA(VLOOKUP($A142,'5M''s'!$D$2:$D$35,1,FALSE)),0,VLOOKUP($A142,'5M''s'!$D$2:$E$35,2,FALSE))</f>
        <v>0</v>
      </c>
      <c r="D142" s="101">
        <f>IF(ISNA(VLOOKUP($A142,'Mile handicap'!$C$2:$C$55,1,FALSE)),0,VLOOKUP($A142,'Mile handicap'!$C$2:$J$55,8,FALSE))</f>
        <v>0</v>
      </c>
      <c r="E142" s="70">
        <f>IF(ISNA(VLOOKUP($A142,'3000m handicap'!$C$2:$C$43,1,FALSE)),0,VLOOKUP($A142,'3000m handicap'!$C$2:$I$43,7,FALSE))</f>
        <v>0</v>
      </c>
      <c r="F142" s="70">
        <f>IF(ISNA(VLOOKUP($A142,'5000m handicap'!$C$2:$C$43,1,FALSE)),0,VLOOKUP($A142,'5000m handicap'!$C$2:$I$43,7,FALSE))</f>
        <v>0</v>
      </c>
      <c r="G142" s="70">
        <f>IF(ISNA(VLOOKUP($A142,'Peter Moor 2000m'!$C$2:$C$49,1,FALSE)),0,VLOOKUP($A142,'Peter Moor 2000m'!$C$2:$I$49,7,FALSE))</f>
        <v>0</v>
      </c>
      <c r="H142" s="70">
        <f>IF(ISNA(VLOOKUP($A142,'2 Bridges Relay'!$E$2:$E$35,1,FALSE)),0,VLOOKUP($A142,'2 Bridges Relay'!$E$2:$G$35,3,FALSE))</f>
        <v>0</v>
      </c>
      <c r="I142" s="70">
        <f>IF(ISNA(VLOOKUP($A142,'10 km'!$B$2:$B$39,1,FALSE)),0,VLOOKUP($A142,'10 km'!$B$2:$D$39,3,FALSE))</f>
        <v>0</v>
      </c>
      <c r="J142" s="70">
        <f>IF(ISNA(VLOOKUP($A142,'KL handicap'!$C$2:$C$28,1,FALSE)),0,VLOOKUP($A142,'KL handicap'!$C$2:$I$28,7,FALSE))</f>
        <v>0</v>
      </c>
      <c r="K142" s="70">
        <f>IF(ISNA(VLOOKUP($A142,'Max Howard Tan handicap'!$C$2:$C$24,1,FALSE)),0,VLOOKUP($A142,'Max Howard Tan handicap'!$C$2:$I$24,7,FALSE))</f>
        <v>0</v>
      </c>
      <c r="L142" s="71">
        <f t="shared" si="24"/>
        <v>0</v>
      </c>
      <c r="M142" s="80">
        <f t="shared" si="25"/>
        <v>0</v>
      </c>
      <c r="N142" s="72">
        <f t="shared" si="26"/>
        <v>0</v>
      </c>
      <c r="O142" s="72">
        <f t="shared" si="27"/>
        <v>0</v>
      </c>
      <c r="P142" s="25">
        <f t="shared" si="28"/>
        <v>90</v>
      </c>
      <c r="Q142" s="26">
        <f t="shared" si="29"/>
        <v>90</v>
      </c>
      <c r="R142"/>
      <c r="U142" s="47"/>
    </row>
    <row r="143" spans="1:21" x14ac:dyDescent="0.2">
      <c r="A143" s="48" t="s">
        <v>201</v>
      </c>
      <c r="B143" s="91" t="s">
        <v>32</v>
      </c>
      <c r="C143" s="69">
        <f>IF(ISNA(VLOOKUP($A143,'5M''s'!$D$2:$D$35,1,FALSE)),0,VLOOKUP($A143,'5M''s'!$D$2:$E$35,2,FALSE))</f>
        <v>0</v>
      </c>
      <c r="D143" s="101">
        <f>IF(ISNA(VLOOKUP($A143,'Mile handicap'!$C$2:$C$55,1,FALSE)),0,VLOOKUP($A143,'Mile handicap'!$C$2:$J$55,8,FALSE))</f>
        <v>0</v>
      </c>
      <c r="E143" s="70">
        <f>IF(ISNA(VLOOKUP($A143,'3000m handicap'!$C$2:$C$43,1,FALSE)),0,VLOOKUP($A143,'3000m handicap'!$C$2:$I$43,7,FALSE))</f>
        <v>0</v>
      </c>
      <c r="F143" s="70">
        <f>IF(ISNA(VLOOKUP($A143,'5000m handicap'!$C$2:$C$43,1,FALSE)),0,VLOOKUP($A143,'5000m handicap'!$C$2:$I$43,7,FALSE))</f>
        <v>0</v>
      </c>
      <c r="G143" s="70">
        <f>IF(ISNA(VLOOKUP($A143,'Peter Moor 2000m'!$C$2:$C$49,1,FALSE)),0,VLOOKUP($A143,'Peter Moor 2000m'!$C$2:$I$49,7,FALSE))</f>
        <v>0</v>
      </c>
      <c r="H143" s="70">
        <f>IF(ISNA(VLOOKUP($A143,'2 Bridges Relay'!$E$2:$E$35,1,FALSE)),0,VLOOKUP($A143,'2 Bridges Relay'!$E$2:$G$35,3,FALSE))</f>
        <v>0</v>
      </c>
      <c r="I143" s="70">
        <f>IF(ISNA(VLOOKUP($A143,'10 km'!$B$2:$B$39,1,FALSE)),0,VLOOKUP($A143,'10 km'!$B$2:$D$39,3,FALSE))</f>
        <v>0</v>
      </c>
      <c r="J143" s="70">
        <f>IF(ISNA(VLOOKUP($A143,'KL handicap'!$C$2:$C$28,1,FALSE)),0,VLOOKUP($A143,'KL handicap'!$C$2:$I$28,7,FALSE))</f>
        <v>0</v>
      </c>
      <c r="K143" s="70">
        <f>IF(ISNA(VLOOKUP($A143,'Max Howard Tan handicap'!$C$2:$C$24,1,FALSE)),0,VLOOKUP($A143,'Max Howard Tan handicap'!$C$2:$I$24,7,FALSE))</f>
        <v>0</v>
      </c>
      <c r="L143" s="71">
        <f t="shared" si="24"/>
        <v>0</v>
      </c>
      <c r="M143" s="80">
        <f t="shared" si="25"/>
        <v>0</v>
      </c>
      <c r="N143" s="72">
        <f t="shared" si="26"/>
        <v>0</v>
      </c>
      <c r="O143" s="72">
        <f t="shared" si="27"/>
        <v>0</v>
      </c>
      <c r="P143" s="25">
        <f t="shared" si="28"/>
        <v>90</v>
      </c>
      <c r="Q143" s="26">
        <f t="shared" si="29"/>
        <v>90</v>
      </c>
      <c r="R143"/>
      <c r="U143" s="47"/>
    </row>
    <row r="144" spans="1:21" x14ac:dyDescent="0.2">
      <c r="A144" s="48" t="s">
        <v>54</v>
      </c>
      <c r="B144" s="91" t="s">
        <v>32</v>
      </c>
      <c r="C144" s="69">
        <f>IF(ISNA(VLOOKUP($A144,'5M''s'!$D$2:$D$35,1,FALSE)),0,VLOOKUP($A144,'5M''s'!$D$2:$E$35,2,FALSE))</f>
        <v>0</v>
      </c>
      <c r="D144" s="101">
        <f>IF(ISNA(VLOOKUP($A144,'Mile handicap'!$C$2:$C$55,1,FALSE)),0,VLOOKUP($A144,'Mile handicap'!$C$2:$J$55,8,FALSE))</f>
        <v>0</v>
      </c>
      <c r="E144" s="70">
        <f>IF(ISNA(VLOOKUP($A144,'3000m handicap'!$C$2:$C$43,1,FALSE)),0,VLOOKUP($A144,'3000m handicap'!$C$2:$I$43,7,FALSE))</f>
        <v>0</v>
      </c>
      <c r="F144" s="70">
        <f>IF(ISNA(VLOOKUP($A144,'5000m handicap'!$C$2:$C$43,1,FALSE)),0,VLOOKUP($A144,'5000m handicap'!$C$2:$I$43,7,FALSE))</f>
        <v>0</v>
      </c>
      <c r="G144" s="70">
        <f>IF(ISNA(VLOOKUP($A144,'Peter Moor 2000m'!$C$2:$C$49,1,FALSE)),0,VLOOKUP($A144,'Peter Moor 2000m'!$C$2:$I$49,7,FALSE))</f>
        <v>0</v>
      </c>
      <c r="H144" s="70">
        <f>IF(ISNA(VLOOKUP($A144,'2 Bridges Relay'!$E$2:$E$35,1,FALSE)),0,VLOOKUP($A144,'2 Bridges Relay'!$E$2:$G$35,3,FALSE))</f>
        <v>0</v>
      </c>
      <c r="I144" s="70">
        <f>IF(ISNA(VLOOKUP($A144,'10 km'!$B$2:$B$39,1,FALSE)),0,VLOOKUP($A144,'10 km'!$B$2:$D$39,3,FALSE))</f>
        <v>0</v>
      </c>
      <c r="J144" s="70">
        <f>IF(ISNA(VLOOKUP($A144,'KL handicap'!$C$2:$C$28,1,FALSE)),0,VLOOKUP($A144,'KL handicap'!$C$2:$I$28,7,FALSE))</f>
        <v>0</v>
      </c>
      <c r="K144" s="70">
        <f>IF(ISNA(VLOOKUP($A144,'Max Howard Tan handicap'!$C$2:$C$24,1,FALSE)),0,VLOOKUP($A144,'Max Howard Tan handicap'!$C$2:$I$24,7,FALSE))</f>
        <v>0</v>
      </c>
      <c r="L144" s="71">
        <f t="shared" si="24"/>
        <v>0</v>
      </c>
      <c r="M144" s="80">
        <f t="shared" si="25"/>
        <v>0</v>
      </c>
      <c r="N144" s="72">
        <f t="shared" si="26"/>
        <v>0</v>
      </c>
      <c r="O144" s="72">
        <f t="shared" si="27"/>
        <v>0</v>
      </c>
      <c r="P144" s="25">
        <f t="shared" si="28"/>
        <v>90</v>
      </c>
      <c r="Q144" s="26">
        <f t="shared" si="29"/>
        <v>90</v>
      </c>
      <c r="R144"/>
      <c r="U144" s="47"/>
    </row>
    <row r="145" spans="1:21" x14ac:dyDescent="0.2">
      <c r="A145" s="48" t="s">
        <v>128</v>
      </c>
      <c r="B145" s="91" t="s">
        <v>33</v>
      </c>
      <c r="C145" s="69">
        <f>IF(ISNA(VLOOKUP($A145,'5M''s'!$D$2:$D$35,1,FALSE)),0,VLOOKUP($A145,'5M''s'!$D$2:$E$35,2,FALSE))</f>
        <v>0</v>
      </c>
      <c r="D145" s="101">
        <f>IF(ISNA(VLOOKUP($A145,'Mile handicap'!$C$2:$C$55,1,FALSE)),0,VLOOKUP($A145,'Mile handicap'!$C$2:$J$55,8,FALSE))</f>
        <v>0</v>
      </c>
      <c r="E145" s="70">
        <f>IF(ISNA(VLOOKUP($A145,'3000m handicap'!$C$2:$C$43,1,FALSE)),0,VLOOKUP($A145,'3000m handicap'!$C$2:$I$43,7,FALSE))</f>
        <v>0</v>
      </c>
      <c r="F145" s="70">
        <f>IF(ISNA(VLOOKUP($A145,'5000m handicap'!$C$2:$C$43,1,FALSE)),0,VLOOKUP($A145,'5000m handicap'!$C$2:$I$43,7,FALSE))</f>
        <v>0</v>
      </c>
      <c r="G145" s="70">
        <f>IF(ISNA(VLOOKUP($A145,'Peter Moor 2000m'!$C$2:$C$49,1,FALSE)),0,VLOOKUP($A145,'Peter Moor 2000m'!$C$2:$I$49,7,FALSE))</f>
        <v>0</v>
      </c>
      <c r="H145" s="70">
        <f>IF(ISNA(VLOOKUP($A145,'2 Bridges Relay'!$E$2:$E$35,1,FALSE)),0,VLOOKUP($A145,'2 Bridges Relay'!$E$2:$G$35,3,FALSE))</f>
        <v>0</v>
      </c>
      <c r="I145" s="70">
        <f>IF(ISNA(VLOOKUP($A145,'10 km'!$B$2:$B$39,1,FALSE)),0,VLOOKUP($A145,'10 km'!$B$2:$D$39,3,FALSE))</f>
        <v>0</v>
      </c>
      <c r="J145" s="70">
        <f>IF(ISNA(VLOOKUP($A145,'KL handicap'!$C$2:$C$28,1,FALSE)),0,VLOOKUP($A145,'KL handicap'!$C$2:$I$28,7,FALSE))</f>
        <v>0</v>
      </c>
      <c r="K145" s="70">
        <f>IF(ISNA(VLOOKUP($A145,'Max Howard Tan handicap'!$C$2:$C$24,1,FALSE)),0,VLOOKUP($A145,'Max Howard Tan handicap'!$C$2:$I$24,7,FALSE))</f>
        <v>0</v>
      </c>
      <c r="L145" s="71">
        <f t="shared" si="24"/>
        <v>0</v>
      </c>
      <c r="M145" s="80">
        <f t="shared" si="25"/>
        <v>0</v>
      </c>
      <c r="N145" s="72">
        <f t="shared" si="26"/>
        <v>0</v>
      </c>
      <c r="O145" s="72">
        <f t="shared" si="27"/>
        <v>0</v>
      </c>
      <c r="P145" s="25">
        <f t="shared" si="28"/>
        <v>90</v>
      </c>
      <c r="Q145" s="26">
        <f t="shared" si="29"/>
        <v>90</v>
      </c>
      <c r="U145" s="47"/>
    </row>
    <row r="146" spans="1:21" x14ac:dyDescent="0.2">
      <c r="A146" s="48" t="s">
        <v>122</v>
      </c>
      <c r="B146" s="91" t="s">
        <v>33</v>
      </c>
      <c r="C146" s="69">
        <f>IF(ISNA(VLOOKUP($A146,'5M''s'!$D$2:$D$35,1,FALSE)),0,VLOOKUP($A146,'5M''s'!$D$2:$E$35,2,FALSE))</f>
        <v>0</v>
      </c>
      <c r="D146" s="101">
        <f>IF(ISNA(VLOOKUP($A146,'Mile handicap'!$C$2:$C$55,1,FALSE)),0,VLOOKUP($A146,'Mile handicap'!$C$2:$J$55,8,FALSE))</f>
        <v>0</v>
      </c>
      <c r="E146" s="70">
        <f>IF(ISNA(VLOOKUP($A146,'3000m handicap'!$C$2:$C$43,1,FALSE)),0,VLOOKUP($A146,'3000m handicap'!$C$2:$I$43,7,FALSE))</f>
        <v>0</v>
      </c>
      <c r="F146" s="70">
        <f>IF(ISNA(VLOOKUP($A146,'5000m handicap'!$C$2:$C$43,1,FALSE)),0,VLOOKUP($A146,'5000m handicap'!$C$2:$I$43,7,FALSE))</f>
        <v>0</v>
      </c>
      <c r="G146" s="70">
        <f>IF(ISNA(VLOOKUP($A146,'Peter Moor 2000m'!$C$2:$C$49,1,FALSE)),0,VLOOKUP($A146,'Peter Moor 2000m'!$C$2:$I$49,7,FALSE))</f>
        <v>0</v>
      </c>
      <c r="H146" s="70">
        <f>IF(ISNA(VLOOKUP($A146,'2 Bridges Relay'!$E$2:$E$35,1,FALSE)),0,VLOOKUP($A146,'2 Bridges Relay'!$E$2:$G$35,3,FALSE))</f>
        <v>0</v>
      </c>
      <c r="I146" s="70">
        <f>IF(ISNA(VLOOKUP($A146,'10 km'!$B$2:$B$39,1,FALSE)),0,VLOOKUP($A146,'10 km'!$B$2:$D$39,3,FALSE))</f>
        <v>0</v>
      </c>
      <c r="J146" s="70">
        <f>IF(ISNA(VLOOKUP($A146,'KL handicap'!$C$2:$C$28,1,FALSE)),0,VLOOKUP($A146,'KL handicap'!$C$2:$I$28,7,FALSE))</f>
        <v>0</v>
      </c>
      <c r="K146" s="70">
        <f>IF(ISNA(VLOOKUP($A146,'Max Howard Tan handicap'!$C$2:$C$24,1,FALSE)),0,VLOOKUP($A146,'Max Howard Tan handicap'!$C$2:$I$24,7,FALSE))</f>
        <v>0</v>
      </c>
      <c r="L146" s="71">
        <f t="shared" si="24"/>
        <v>0</v>
      </c>
      <c r="M146" s="80">
        <f t="shared" si="25"/>
        <v>0</v>
      </c>
      <c r="N146" s="72">
        <f t="shared" si="26"/>
        <v>0</v>
      </c>
      <c r="O146" s="72">
        <f t="shared" si="27"/>
        <v>0</v>
      </c>
      <c r="P146" s="25">
        <f t="shared" si="28"/>
        <v>90</v>
      </c>
      <c r="Q146" s="26">
        <f t="shared" si="29"/>
        <v>90</v>
      </c>
      <c r="T146"/>
      <c r="U146"/>
    </row>
    <row r="147" spans="1:21" x14ac:dyDescent="0.2">
      <c r="A147" s="48" t="s">
        <v>100</v>
      </c>
      <c r="B147" s="91" t="s">
        <v>32</v>
      </c>
      <c r="C147" s="69">
        <f>IF(ISNA(VLOOKUP($A147,'5M''s'!$D$2:$D$35,1,FALSE)),0,VLOOKUP($A147,'5M''s'!$D$2:$E$35,2,FALSE))</f>
        <v>0</v>
      </c>
      <c r="D147" s="101">
        <f>IF(ISNA(VLOOKUP($A147,'Mile handicap'!$C$2:$C$55,1,FALSE)),0,VLOOKUP($A147,'Mile handicap'!$C$2:$J$55,8,FALSE))</f>
        <v>0</v>
      </c>
      <c r="E147" s="70">
        <f>IF(ISNA(VLOOKUP($A147,'3000m handicap'!$C$2:$C$43,1,FALSE)),0,VLOOKUP($A147,'3000m handicap'!$C$2:$I$43,7,FALSE))</f>
        <v>0</v>
      </c>
      <c r="F147" s="70">
        <f>IF(ISNA(VLOOKUP($A147,'5000m handicap'!$C$2:$C$43,1,FALSE)),0,VLOOKUP($A147,'5000m handicap'!$C$2:$I$43,7,FALSE))</f>
        <v>0</v>
      </c>
      <c r="G147" s="70">
        <f>IF(ISNA(VLOOKUP($A147,'Peter Moor 2000m'!$C$2:$C$49,1,FALSE)),0,VLOOKUP($A147,'Peter Moor 2000m'!$C$2:$I$49,7,FALSE))</f>
        <v>0</v>
      </c>
      <c r="H147" s="70">
        <f>IF(ISNA(VLOOKUP($A147,'2 Bridges Relay'!$E$2:$E$35,1,FALSE)),0,VLOOKUP($A147,'2 Bridges Relay'!$E$2:$G$35,3,FALSE))</f>
        <v>0</v>
      </c>
      <c r="I147" s="70">
        <f>IF(ISNA(VLOOKUP($A147,'10 km'!$B$2:$B$39,1,FALSE)),0,VLOOKUP($A147,'10 km'!$B$2:$D$39,3,FALSE))</f>
        <v>0</v>
      </c>
      <c r="J147" s="70">
        <f>IF(ISNA(VLOOKUP($A147,'KL handicap'!$C$2:$C$28,1,FALSE)),0,VLOOKUP($A147,'KL handicap'!$C$2:$I$28,7,FALSE))</f>
        <v>0</v>
      </c>
      <c r="K147" s="70">
        <f>IF(ISNA(VLOOKUP($A147,'Max Howard Tan handicap'!$C$2:$C$24,1,FALSE)),0,VLOOKUP($A147,'Max Howard Tan handicap'!$C$2:$I$24,7,FALSE))</f>
        <v>0</v>
      </c>
      <c r="L147" s="71">
        <f t="shared" si="24"/>
        <v>0</v>
      </c>
      <c r="M147" s="80">
        <f t="shared" si="25"/>
        <v>0</v>
      </c>
      <c r="N147" s="72">
        <f t="shared" si="26"/>
        <v>0</v>
      </c>
      <c r="O147" s="72">
        <f t="shared" si="27"/>
        <v>0</v>
      </c>
      <c r="P147" s="25">
        <f t="shared" si="28"/>
        <v>90</v>
      </c>
      <c r="Q147" s="26">
        <f t="shared" si="29"/>
        <v>90</v>
      </c>
      <c r="T147"/>
      <c r="U147"/>
    </row>
    <row r="148" spans="1:21" x14ac:dyDescent="0.2">
      <c r="A148" s="48" t="s">
        <v>37</v>
      </c>
      <c r="B148" s="91" t="s">
        <v>33</v>
      </c>
      <c r="C148" s="69">
        <f>IF(ISNA(VLOOKUP($A148,'5M''s'!$D$2:$D$35,1,FALSE)),0,VLOOKUP($A148,'5M''s'!$D$2:$E$35,2,FALSE))</f>
        <v>0</v>
      </c>
      <c r="D148" s="101">
        <f>IF(ISNA(VLOOKUP($A148,'Mile handicap'!$C$2:$C$55,1,FALSE)),0,VLOOKUP($A148,'Mile handicap'!$C$2:$J$55,8,FALSE))</f>
        <v>0</v>
      </c>
      <c r="E148" s="70">
        <f>IF(ISNA(VLOOKUP($A148,'3000m handicap'!$C$2:$C$43,1,FALSE)),0,VLOOKUP($A148,'3000m handicap'!$C$2:$I$43,7,FALSE))</f>
        <v>0</v>
      </c>
      <c r="F148" s="70">
        <f>IF(ISNA(VLOOKUP($A148,'5000m handicap'!$C$2:$C$43,1,FALSE)),0,VLOOKUP($A148,'5000m handicap'!$C$2:$I$43,7,FALSE))</f>
        <v>0</v>
      </c>
      <c r="G148" s="70">
        <f>IF(ISNA(VLOOKUP($A148,'Peter Moor 2000m'!$C$2:$C$49,1,FALSE)),0,VLOOKUP($A148,'Peter Moor 2000m'!$C$2:$I$49,7,FALSE))</f>
        <v>0</v>
      </c>
      <c r="H148" s="70">
        <f>IF(ISNA(VLOOKUP($A148,'2 Bridges Relay'!$E$2:$E$35,1,FALSE)),0,VLOOKUP($A148,'2 Bridges Relay'!$E$2:$G$35,3,FALSE))</f>
        <v>0</v>
      </c>
      <c r="I148" s="70">
        <f>IF(ISNA(VLOOKUP($A148,'10 km'!$B$2:$B$39,1,FALSE)),0,VLOOKUP($A148,'10 km'!$B$2:$D$39,3,FALSE))</f>
        <v>0</v>
      </c>
      <c r="J148" s="70">
        <f>IF(ISNA(VLOOKUP($A148,'KL handicap'!$C$2:$C$28,1,FALSE)),0,VLOOKUP($A148,'KL handicap'!$C$2:$I$28,7,FALSE))</f>
        <v>0</v>
      </c>
      <c r="K148" s="70">
        <f>IF(ISNA(VLOOKUP($A148,'Max Howard Tan handicap'!$C$2:$C$24,1,FALSE)),0,VLOOKUP($A148,'Max Howard Tan handicap'!$C$2:$I$24,7,FALSE))</f>
        <v>0</v>
      </c>
      <c r="L148" s="71">
        <f t="shared" si="24"/>
        <v>0</v>
      </c>
      <c r="M148" s="80">
        <f t="shared" si="25"/>
        <v>0</v>
      </c>
      <c r="N148" s="72">
        <f t="shared" si="26"/>
        <v>0</v>
      </c>
      <c r="O148" s="72">
        <f t="shared" si="27"/>
        <v>0</v>
      </c>
      <c r="P148" s="25">
        <f t="shared" si="28"/>
        <v>90</v>
      </c>
      <c r="Q148" s="26">
        <f t="shared" si="29"/>
        <v>90</v>
      </c>
      <c r="T148"/>
      <c r="U148"/>
    </row>
    <row r="149" spans="1:21" x14ac:dyDescent="0.2">
      <c r="A149" s="48" t="s">
        <v>118</v>
      </c>
      <c r="B149" s="91" t="s">
        <v>32</v>
      </c>
      <c r="C149" s="69">
        <f>IF(ISNA(VLOOKUP($A149,'5M''s'!$D$2:$D$35,1,FALSE)),0,VLOOKUP($A149,'5M''s'!$D$2:$E$35,2,FALSE))</f>
        <v>0</v>
      </c>
      <c r="D149" s="101">
        <f>IF(ISNA(VLOOKUP($A149,'Mile handicap'!$C$2:$C$55,1,FALSE)),0,VLOOKUP($A149,'Mile handicap'!$C$2:$J$55,8,FALSE))</f>
        <v>0</v>
      </c>
      <c r="E149" s="70">
        <f>IF(ISNA(VLOOKUP($A149,'3000m handicap'!$C$2:$C$43,1,FALSE)),0,VLOOKUP($A149,'3000m handicap'!$C$2:$I$43,7,FALSE))</f>
        <v>0</v>
      </c>
      <c r="F149" s="70">
        <f>IF(ISNA(VLOOKUP($A149,'5000m handicap'!$C$2:$C$43,1,FALSE)),0,VLOOKUP($A149,'5000m handicap'!$C$2:$I$43,7,FALSE))</f>
        <v>0</v>
      </c>
      <c r="G149" s="70">
        <f>IF(ISNA(VLOOKUP($A149,'Peter Moor 2000m'!$C$2:$C$49,1,FALSE)),0,VLOOKUP($A149,'Peter Moor 2000m'!$C$2:$I$49,7,FALSE))</f>
        <v>0</v>
      </c>
      <c r="H149" s="70">
        <f>IF(ISNA(VLOOKUP($A149,'2 Bridges Relay'!$E$2:$E$35,1,FALSE)),0,VLOOKUP($A149,'2 Bridges Relay'!$E$2:$G$35,3,FALSE))</f>
        <v>0</v>
      </c>
      <c r="I149" s="70">
        <f>IF(ISNA(VLOOKUP($A149,'10 km'!$B$2:$B$39,1,FALSE)),0,VLOOKUP($A149,'10 km'!$B$2:$D$39,3,FALSE))</f>
        <v>0</v>
      </c>
      <c r="J149" s="70">
        <f>IF(ISNA(VLOOKUP($A149,'KL handicap'!$C$2:$C$28,1,FALSE)),0,VLOOKUP($A149,'KL handicap'!$C$2:$I$28,7,FALSE))</f>
        <v>0</v>
      </c>
      <c r="K149" s="70">
        <f>IF(ISNA(VLOOKUP($A149,'Max Howard Tan handicap'!$C$2:$C$24,1,FALSE)),0,VLOOKUP($A149,'Max Howard Tan handicap'!$C$2:$I$24,7,FALSE))</f>
        <v>0</v>
      </c>
      <c r="L149" s="71">
        <f t="shared" si="24"/>
        <v>0</v>
      </c>
      <c r="M149" s="80">
        <f t="shared" si="25"/>
        <v>0</v>
      </c>
      <c r="N149" s="72">
        <f t="shared" si="26"/>
        <v>0</v>
      </c>
      <c r="O149" s="72">
        <f t="shared" si="27"/>
        <v>0</v>
      </c>
      <c r="P149" s="25">
        <f t="shared" si="28"/>
        <v>90</v>
      </c>
      <c r="Q149" s="26">
        <f t="shared" si="29"/>
        <v>90</v>
      </c>
      <c r="T149"/>
      <c r="U149"/>
    </row>
    <row r="150" spans="1:21" x14ac:dyDescent="0.2">
      <c r="A150" s="48" t="s">
        <v>151</v>
      </c>
      <c r="B150" s="91" t="s">
        <v>32</v>
      </c>
      <c r="C150" s="69">
        <f>IF(ISNA(VLOOKUP($A150,'5M''s'!$D$2:$D$35,1,FALSE)),0,VLOOKUP($A150,'5M''s'!$D$2:$E$35,2,FALSE))</f>
        <v>0</v>
      </c>
      <c r="D150" s="101">
        <f>IF(ISNA(VLOOKUP($A150,'Mile handicap'!$C$2:$C$55,1,FALSE)),0,VLOOKUP($A150,'Mile handicap'!$C$2:$J$55,8,FALSE))</f>
        <v>0</v>
      </c>
      <c r="E150" s="70">
        <f>IF(ISNA(VLOOKUP($A150,'3000m handicap'!$C$2:$C$43,1,FALSE)),0,VLOOKUP($A150,'3000m handicap'!$C$2:$I$43,7,FALSE))</f>
        <v>0</v>
      </c>
      <c r="F150" s="70">
        <f>IF(ISNA(VLOOKUP($A150,'5000m handicap'!$C$2:$C$43,1,FALSE)),0,VLOOKUP($A150,'5000m handicap'!$C$2:$I$43,7,FALSE))</f>
        <v>0</v>
      </c>
      <c r="G150" s="70">
        <f>IF(ISNA(VLOOKUP($A150,'Peter Moor 2000m'!$C$2:$C$49,1,FALSE)),0,VLOOKUP($A150,'Peter Moor 2000m'!$C$2:$I$49,7,FALSE))</f>
        <v>0</v>
      </c>
      <c r="H150" s="70">
        <f>IF(ISNA(VLOOKUP($A150,'2 Bridges Relay'!$E$2:$E$35,1,FALSE)),0,VLOOKUP($A150,'2 Bridges Relay'!$E$2:$G$35,3,FALSE))</f>
        <v>0</v>
      </c>
      <c r="I150" s="70">
        <f>IF(ISNA(VLOOKUP($A150,'10 km'!$B$2:$B$39,1,FALSE)),0,VLOOKUP($A150,'10 km'!$B$2:$D$39,3,FALSE))</f>
        <v>0</v>
      </c>
      <c r="J150" s="70">
        <f>IF(ISNA(VLOOKUP($A150,'KL handicap'!$C$2:$C$28,1,FALSE)),0,VLOOKUP($A150,'KL handicap'!$C$2:$I$28,7,FALSE))</f>
        <v>0</v>
      </c>
      <c r="K150" s="70">
        <f>IF(ISNA(VLOOKUP($A150,'Max Howard Tan handicap'!$C$2:$C$24,1,FALSE)),0,VLOOKUP($A150,'Max Howard Tan handicap'!$C$2:$I$24,7,FALSE))</f>
        <v>0</v>
      </c>
      <c r="L150" s="71">
        <f t="shared" si="24"/>
        <v>0</v>
      </c>
      <c r="M150" s="80">
        <f t="shared" si="25"/>
        <v>0</v>
      </c>
      <c r="N150" s="72">
        <f t="shared" si="26"/>
        <v>0</v>
      </c>
      <c r="O150" s="72">
        <f t="shared" si="27"/>
        <v>0</v>
      </c>
      <c r="P150" s="25">
        <f t="shared" si="28"/>
        <v>90</v>
      </c>
      <c r="Q150" s="26">
        <f t="shared" si="29"/>
        <v>90</v>
      </c>
      <c r="T150"/>
      <c r="U150"/>
    </row>
    <row r="151" spans="1:21" x14ac:dyDescent="0.2">
      <c r="A151" s="48" t="s">
        <v>114</v>
      </c>
      <c r="B151" s="91" t="s">
        <v>33</v>
      </c>
      <c r="C151" s="69">
        <f>IF(ISNA(VLOOKUP($A151,'5M''s'!$D$2:$D$35,1,FALSE)),0,VLOOKUP($A151,'5M''s'!$D$2:$E$35,2,FALSE))</f>
        <v>0</v>
      </c>
      <c r="D151" s="101">
        <f>IF(ISNA(VLOOKUP($A151,'Mile handicap'!$C$2:$C$55,1,FALSE)),0,VLOOKUP($A151,'Mile handicap'!$C$2:$J$55,8,FALSE))</f>
        <v>0</v>
      </c>
      <c r="E151" s="70">
        <f>IF(ISNA(VLOOKUP($A151,'3000m handicap'!$C$2:$C$43,1,FALSE)),0,VLOOKUP($A151,'3000m handicap'!$C$2:$I$43,7,FALSE))</f>
        <v>0</v>
      </c>
      <c r="F151" s="70">
        <f>IF(ISNA(VLOOKUP($A151,'5000m handicap'!$C$2:$C$43,1,FALSE)),0,VLOOKUP($A151,'5000m handicap'!$C$2:$I$43,7,FALSE))</f>
        <v>0</v>
      </c>
      <c r="G151" s="70">
        <f>IF(ISNA(VLOOKUP($A151,'Peter Moor 2000m'!$C$2:$C$49,1,FALSE)),0,VLOOKUP($A151,'Peter Moor 2000m'!$C$2:$I$49,7,FALSE))</f>
        <v>0</v>
      </c>
      <c r="H151" s="70">
        <f>IF(ISNA(VLOOKUP($A151,'2 Bridges Relay'!$E$2:$E$35,1,FALSE)),0,VLOOKUP($A151,'2 Bridges Relay'!$E$2:$G$35,3,FALSE))</f>
        <v>0</v>
      </c>
      <c r="I151" s="70">
        <f>IF(ISNA(VLOOKUP($A151,'10 km'!$B$2:$B$39,1,FALSE)),0,VLOOKUP($A151,'10 km'!$B$2:$D$39,3,FALSE))</f>
        <v>0</v>
      </c>
      <c r="J151" s="70">
        <f>IF(ISNA(VLOOKUP($A151,'KL handicap'!$C$2:$C$28,1,FALSE)),0,VLOOKUP($A151,'KL handicap'!$C$2:$I$28,7,FALSE))</f>
        <v>0</v>
      </c>
      <c r="K151" s="70">
        <f>IF(ISNA(VLOOKUP($A151,'Max Howard Tan handicap'!$C$2:$C$24,1,FALSE)),0,VLOOKUP($A151,'Max Howard Tan handicap'!$C$2:$I$24,7,FALSE))</f>
        <v>0</v>
      </c>
      <c r="L151" s="71">
        <f t="shared" si="24"/>
        <v>0</v>
      </c>
      <c r="M151" s="80">
        <f t="shared" si="25"/>
        <v>0</v>
      </c>
      <c r="N151" s="72">
        <f t="shared" si="26"/>
        <v>0</v>
      </c>
      <c r="O151" s="72">
        <f t="shared" si="27"/>
        <v>0</v>
      </c>
      <c r="P151" s="25">
        <f t="shared" si="28"/>
        <v>90</v>
      </c>
      <c r="Q151" s="26">
        <f t="shared" si="29"/>
        <v>90</v>
      </c>
      <c r="T151"/>
      <c r="U151"/>
    </row>
    <row r="152" spans="1:21" x14ac:dyDescent="0.2">
      <c r="A152" s="48" t="s">
        <v>75</v>
      </c>
      <c r="B152" s="91" t="s">
        <v>32</v>
      </c>
      <c r="C152" s="69">
        <f>IF(ISNA(VLOOKUP($A152,'5M''s'!$D$2:$D$35,1,FALSE)),0,VLOOKUP($A152,'5M''s'!$D$2:$E$35,2,FALSE))</f>
        <v>0</v>
      </c>
      <c r="D152" s="101">
        <f>IF(ISNA(VLOOKUP($A152,'Mile handicap'!$C$2:$C$55,1,FALSE)),0,VLOOKUP($A152,'Mile handicap'!$C$2:$J$55,8,FALSE))</f>
        <v>0</v>
      </c>
      <c r="E152" s="70">
        <f>IF(ISNA(VLOOKUP($A152,'3000m handicap'!$C$2:$C$43,1,FALSE)),0,VLOOKUP($A152,'3000m handicap'!$C$2:$I$43,7,FALSE))</f>
        <v>0</v>
      </c>
      <c r="F152" s="70">
        <f>IF(ISNA(VLOOKUP($A152,'5000m handicap'!$C$2:$C$43,1,FALSE)),0,VLOOKUP($A152,'5000m handicap'!$C$2:$I$43,7,FALSE))</f>
        <v>0</v>
      </c>
      <c r="G152" s="70">
        <f>IF(ISNA(VLOOKUP($A152,'Peter Moor 2000m'!$C$2:$C$49,1,FALSE)),0,VLOOKUP($A152,'Peter Moor 2000m'!$C$2:$I$49,7,FALSE))</f>
        <v>0</v>
      </c>
      <c r="H152" s="70">
        <f>IF(ISNA(VLOOKUP($A152,'2 Bridges Relay'!$E$2:$E$35,1,FALSE)),0,VLOOKUP($A152,'2 Bridges Relay'!$E$2:$G$35,3,FALSE))</f>
        <v>0</v>
      </c>
      <c r="I152" s="70">
        <f>IF(ISNA(VLOOKUP($A152,'10 km'!$B$2:$B$39,1,FALSE)),0,VLOOKUP($A152,'10 km'!$B$2:$D$39,3,FALSE))</f>
        <v>0</v>
      </c>
      <c r="J152" s="70">
        <f>IF(ISNA(VLOOKUP($A152,'KL handicap'!$C$2:$C$28,1,FALSE)),0,VLOOKUP($A152,'KL handicap'!$C$2:$I$28,7,FALSE))</f>
        <v>0</v>
      </c>
      <c r="K152" s="70">
        <f>IF(ISNA(VLOOKUP($A152,'Max Howard Tan handicap'!$C$2:$C$24,1,FALSE)),0,VLOOKUP($A152,'Max Howard Tan handicap'!$C$2:$I$24,7,FALSE))</f>
        <v>0</v>
      </c>
      <c r="L152" s="71">
        <f t="shared" si="24"/>
        <v>0</v>
      </c>
      <c r="M152" s="80">
        <f t="shared" si="25"/>
        <v>0</v>
      </c>
      <c r="N152" s="72">
        <f t="shared" si="26"/>
        <v>0</v>
      </c>
      <c r="O152" s="72">
        <f t="shared" si="27"/>
        <v>0</v>
      </c>
      <c r="P152" s="25">
        <f t="shared" si="28"/>
        <v>90</v>
      </c>
      <c r="Q152" s="26">
        <f t="shared" si="29"/>
        <v>90</v>
      </c>
      <c r="U152" s="47"/>
    </row>
    <row r="153" spans="1:21" x14ac:dyDescent="0.2">
      <c r="A153" s="48" t="s">
        <v>98</v>
      </c>
      <c r="B153" s="91" t="s">
        <v>32</v>
      </c>
      <c r="C153" s="69">
        <f>IF(ISNA(VLOOKUP($A153,'5M''s'!$D$2:$D$35,1,FALSE)),0,VLOOKUP($A153,'5M''s'!$D$2:$E$35,2,FALSE))</f>
        <v>0</v>
      </c>
      <c r="D153" s="101">
        <f>IF(ISNA(VLOOKUP($A153,'Mile handicap'!$C$2:$C$55,1,FALSE)),0,VLOOKUP($A153,'Mile handicap'!$C$2:$J$55,8,FALSE))</f>
        <v>0</v>
      </c>
      <c r="E153" s="70">
        <f>IF(ISNA(VLOOKUP($A153,'3000m handicap'!$C$2:$C$43,1,FALSE)),0,VLOOKUP($A153,'3000m handicap'!$C$2:$I$43,7,FALSE))</f>
        <v>0</v>
      </c>
      <c r="F153" s="70">
        <f>IF(ISNA(VLOOKUP($A153,'5000m handicap'!$C$2:$C$43,1,FALSE)),0,VLOOKUP($A153,'5000m handicap'!$C$2:$I$43,7,FALSE))</f>
        <v>0</v>
      </c>
      <c r="G153" s="70">
        <f>IF(ISNA(VLOOKUP($A153,'Peter Moor 2000m'!$C$2:$C$49,1,FALSE)),0,VLOOKUP($A153,'Peter Moor 2000m'!$C$2:$I$49,7,FALSE))</f>
        <v>0</v>
      </c>
      <c r="H153" s="70">
        <f>IF(ISNA(VLOOKUP($A153,'2 Bridges Relay'!$E$2:$E$35,1,FALSE)),0,VLOOKUP($A153,'2 Bridges Relay'!$E$2:$G$35,3,FALSE))</f>
        <v>0</v>
      </c>
      <c r="I153" s="70">
        <f>IF(ISNA(VLOOKUP($A153,'10 km'!$B$2:$B$39,1,FALSE)),0,VLOOKUP($A153,'10 km'!$B$2:$D$39,3,FALSE))</f>
        <v>0</v>
      </c>
      <c r="J153" s="70">
        <f>IF(ISNA(VLOOKUP($A153,'KL handicap'!$C$2:$C$28,1,FALSE)),0,VLOOKUP($A153,'KL handicap'!$C$2:$I$28,7,FALSE))</f>
        <v>0</v>
      </c>
      <c r="K153" s="70">
        <f>IF(ISNA(VLOOKUP($A153,'Max Howard Tan handicap'!$C$2:$C$24,1,FALSE)),0,VLOOKUP($A153,'Max Howard Tan handicap'!$C$2:$I$24,7,FALSE))</f>
        <v>0</v>
      </c>
      <c r="L153" s="71">
        <f t="shared" si="24"/>
        <v>0</v>
      </c>
      <c r="M153" s="80">
        <f t="shared" si="25"/>
        <v>0</v>
      </c>
      <c r="N153" s="72">
        <f t="shared" si="26"/>
        <v>0</v>
      </c>
      <c r="O153" s="72">
        <f t="shared" si="27"/>
        <v>0</v>
      </c>
      <c r="P153" s="25">
        <f t="shared" si="28"/>
        <v>90</v>
      </c>
      <c r="Q153" s="26">
        <f t="shared" si="29"/>
        <v>90</v>
      </c>
      <c r="U153" s="47"/>
    </row>
    <row r="154" spans="1:21" x14ac:dyDescent="0.2">
      <c r="A154" s="48" t="s">
        <v>81</v>
      </c>
      <c r="B154" s="91" t="s">
        <v>32</v>
      </c>
      <c r="C154" s="69">
        <f>IF(ISNA(VLOOKUP($A154,'5M''s'!$D$2:$D$35,1,FALSE)),0,VLOOKUP($A154,'5M''s'!$D$2:$E$35,2,FALSE))</f>
        <v>0</v>
      </c>
      <c r="D154" s="101">
        <f>IF(ISNA(VLOOKUP($A154,'Mile handicap'!$C$2:$C$55,1,FALSE)),0,VLOOKUP($A154,'Mile handicap'!$C$2:$J$55,8,FALSE))</f>
        <v>0</v>
      </c>
      <c r="E154" s="70">
        <f>IF(ISNA(VLOOKUP($A154,'3000m handicap'!$C$2:$C$43,1,FALSE)),0,VLOOKUP($A154,'3000m handicap'!$C$2:$I$43,7,FALSE))</f>
        <v>0</v>
      </c>
      <c r="F154" s="70">
        <f>IF(ISNA(VLOOKUP($A154,'5000m handicap'!$C$2:$C$43,1,FALSE)),0,VLOOKUP($A154,'5000m handicap'!$C$2:$I$43,7,FALSE))</f>
        <v>0</v>
      </c>
      <c r="G154" s="70">
        <f>IF(ISNA(VLOOKUP($A154,'Peter Moor 2000m'!$C$2:$C$49,1,FALSE)),0,VLOOKUP($A154,'Peter Moor 2000m'!$C$2:$I$49,7,FALSE))</f>
        <v>0</v>
      </c>
      <c r="H154" s="70">
        <f>IF(ISNA(VLOOKUP($A154,'2 Bridges Relay'!$E$2:$E$35,1,FALSE)),0,VLOOKUP($A154,'2 Bridges Relay'!$E$2:$G$35,3,FALSE))</f>
        <v>0</v>
      </c>
      <c r="I154" s="70">
        <f>IF(ISNA(VLOOKUP($A154,'10 km'!$B$2:$B$39,1,FALSE)),0,VLOOKUP($A154,'10 km'!$B$2:$D$39,3,FALSE))</f>
        <v>0</v>
      </c>
      <c r="J154" s="70">
        <f>IF(ISNA(VLOOKUP($A154,'KL handicap'!$C$2:$C$28,1,FALSE)),0,VLOOKUP($A154,'KL handicap'!$C$2:$I$28,7,FALSE))</f>
        <v>0</v>
      </c>
      <c r="K154" s="70">
        <f>IF(ISNA(VLOOKUP($A154,'Max Howard Tan handicap'!$C$2:$C$24,1,FALSE)),0,VLOOKUP($A154,'Max Howard Tan handicap'!$C$2:$I$24,7,FALSE))</f>
        <v>0</v>
      </c>
      <c r="L154" s="71">
        <f t="shared" si="24"/>
        <v>0</v>
      </c>
      <c r="M154" s="80">
        <f t="shared" si="25"/>
        <v>0</v>
      </c>
      <c r="N154" s="72">
        <f t="shared" si="26"/>
        <v>0</v>
      </c>
      <c r="O154" s="72">
        <f t="shared" si="27"/>
        <v>0</v>
      </c>
      <c r="P154" s="25">
        <f t="shared" si="28"/>
        <v>90</v>
      </c>
      <c r="Q154" s="26">
        <f t="shared" si="29"/>
        <v>90</v>
      </c>
      <c r="U154" s="47"/>
    </row>
    <row r="155" spans="1:21" x14ac:dyDescent="0.2">
      <c r="A155" s="48" t="s">
        <v>154</v>
      </c>
      <c r="B155" s="91" t="s">
        <v>32</v>
      </c>
      <c r="C155" s="69">
        <f>IF(ISNA(VLOOKUP($A155,'5M''s'!$D$2:$D$35,1,FALSE)),0,VLOOKUP($A155,'5M''s'!$D$2:$E$35,2,FALSE))</f>
        <v>0</v>
      </c>
      <c r="D155" s="101">
        <f>IF(ISNA(VLOOKUP($A155,'Mile handicap'!$C$2:$C$55,1,FALSE)),0,VLOOKUP($A155,'Mile handicap'!$C$2:$J$55,8,FALSE))</f>
        <v>0</v>
      </c>
      <c r="E155" s="70">
        <f>IF(ISNA(VLOOKUP($A155,'3000m handicap'!$C$2:$C$43,1,FALSE)),0,VLOOKUP($A155,'3000m handicap'!$C$2:$I$43,7,FALSE))</f>
        <v>0</v>
      </c>
      <c r="F155" s="70">
        <f>IF(ISNA(VLOOKUP($A155,'5000m handicap'!$C$2:$C$43,1,FALSE)),0,VLOOKUP($A155,'5000m handicap'!$C$2:$I$43,7,FALSE))</f>
        <v>0</v>
      </c>
      <c r="G155" s="70">
        <f>IF(ISNA(VLOOKUP($A155,'Peter Moor 2000m'!$C$2:$C$49,1,FALSE)),0,VLOOKUP($A155,'Peter Moor 2000m'!$C$2:$I$49,7,FALSE))</f>
        <v>0</v>
      </c>
      <c r="H155" s="70">
        <f>IF(ISNA(VLOOKUP($A155,'2 Bridges Relay'!$E$2:$E$35,1,FALSE)),0,VLOOKUP($A155,'2 Bridges Relay'!$E$2:$G$35,3,FALSE))</f>
        <v>0</v>
      </c>
      <c r="I155" s="70">
        <f>IF(ISNA(VLOOKUP($A155,'10 km'!$B$2:$B$39,1,FALSE)),0,VLOOKUP($A155,'10 km'!$B$2:$D$39,3,FALSE))</f>
        <v>0</v>
      </c>
      <c r="J155" s="70">
        <f>IF(ISNA(VLOOKUP($A155,'KL handicap'!$C$2:$C$28,1,FALSE)),0,VLOOKUP($A155,'KL handicap'!$C$2:$I$28,7,FALSE))</f>
        <v>0</v>
      </c>
      <c r="K155" s="70">
        <f>IF(ISNA(VLOOKUP($A155,'Max Howard Tan handicap'!$C$2:$C$24,1,FALSE)),0,VLOOKUP($A155,'Max Howard Tan handicap'!$C$2:$I$24,7,FALSE))</f>
        <v>0</v>
      </c>
      <c r="L155" s="71">
        <f t="shared" si="24"/>
        <v>0</v>
      </c>
      <c r="M155" s="80">
        <f t="shared" si="25"/>
        <v>0</v>
      </c>
      <c r="N155" s="72">
        <f t="shared" si="26"/>
        <v>0</v>
      </c>
      <c r="O155" s="72">
        <f t="shared" si="27"/>
        <v>0</v>
      </c>
      <c r="P155" s="25">
        <f t="shared" si="28"/>
        <v>90</v>
      </c>
      <c r="Q155" s="26">
        <f t="shared" si="29"/>
        <v>90</v>
      </c>
      <c r="U155" s="47"/>
    </row>
    <row r="156" spans="1:21" x14ac:dyDescent="0.2">
      <c r="A156" s="48" t="s">
        <v>126</v>
      </c>
      <c r="B156" s="91" t="s">
        <v>32</v>
      </c>
      <c r="C156" s="69">
        <f>IF(ISNA(VLOOKUP($A156,'5M''s'!$D$2:$D$35,1,FALSE)),0,VLOOKUP($A156,'5M''s'!$D$2:$E$35,2,FALSE))</f>
        <v>0</v>
      </c>
      <c r="D156" s="101">
        <f>IF(ISNA(VLOOKUP($A156,'Mile handicap'!$C$2:$C$55,1,FALSE)),0,VLOOKUP($A156,'Mile handicap'!$C$2:$J$55,8,FALSE))</f>
        <v>0</v>
      </c>
      <c r="E156" s="70">
        <f>IF(ISNA(VLOOKUP($A156,'3000m handicap'!$C$2:$C$43,1,FALSE)),0,VLOOKUP($A156,'3000m handicap'!$C$2:$I$43,7,FALSE))</f>
        <v>0</v>
      </c>
      <c r="F156" s="70">
        <f>IF(ISNA(VLOOKUP($A156,'5000m handicap'!$C$2:$C$43,1,FALSE)),0,VLOOKUP($A156,'5000m handicap'!$C$2:$I$43,7,FALSE))</f>
        <v>0</v>
      </c>
      <c r="G156" s="70">
        <f>IF(ISNA(VLOOKUP($A156,'Peter Moor 2000m'!$C$2:$C$49,1,FALSE)),0,VLOOKUP($A156,'Peter Moor 2000m'!$C$2:$I$49,7,FALSE))</f>
        <v>0</v>
      </c>
      <c r="H156" s="70">
        <f>IF(ISNA(VLOOKUP($A156,'2 Bridges Relay'!$E$2:$E$35,1,FALSE)),0,VLOOKUP($A156,'2 Bridges Relay'!$E$2:$G$35,3,FALSE))</f>
        <v>0</v>
      </c>
      <c r="I156" s="70">
        <f>IF(ISNA(VLOOKUP($A156,'10 km'!$B$2:$B$39,1,FALSE)),0,VLOOKUP($A156,'10 km'!$B$2:$D$39,3,FALSE))</f>
        <v>0</v>
      </c>
      <c r="J156" s="70">
        <f>IF(ISNA(VLOOKUP($A156,'KL handicap'!$C$2:$C$28,1,FALSE)),0,VLOOKUP($A156,'KL handicap'!$C$2:$I$28,7,FALSE))</f>
        <v>0</v>
      </c>
      <c r="K156" s="70">
        <f>IF(ISNA(VLOOKUP($A156,'Max Howard Tan handicap'!$C$2:$C$24,1,FALSE)),0,VLOOKUP($A156,'Max Howard Tan handicap'!$C$2:$I$24,7,FALSE))</f>
        <v>0</v>
      </c>
      <c r="L156" s="71">
        <f t="shared" si="24"/>
        <v>0</v>
      </c>
      <c r="M156" s="80">
        <f t="shared" si="25"/>
        <v>0</v>
      </c>
      <c r="N156" s="72">
        <f t="shared" si="26"/>
        <v>0</v>
      </c>
      <c r="O156" s="72">
        <f t="shared" si="27"/>
        <v>0</v>
      </c>
      <c r="P156" s="25">
        <f t="shared" si="28"/>
        <v>90</v>
      </c>
      <c r="Q156" s="26">
        <f t="shared" si="29"/>
        <v>90</v>
      </c>
      <c r="U156" s="47"/>
    </row>
    <row r="157" spans="1:21" x14ac:dyDescent="0.2">
      <c r="A157" s="48" t="s">
        <v>71</v>
      </c>
      <c r="B157" s="91" t="s">
        <v>32</v>
      </c>
      <c r="C157" s="69">
        <f>IF(ISNA(VLOOKUP($A157,'5M''s'!$D$2:$D$35,1,FALSE)),0,VLOOKUP($A157,'5M''s'!$D$2:$E$35,2,FALSE))</f>
        <v>0</v>
      </c>
      <c r="D157" s="101">
        <f>IF(ISNA(VLOOKUP($A157,'Mile handicap'!$C$2:$C$55,1,FALSE)),0,VLOOKUP($A157,'Mile handicap'!$C$2:$J$55,8,FALSE))</f>
        <v>0</v>
      </c>
      <c r="E157" s="70">
        <f>IF(ISNA(VLOOKUP($A157,'3000m handicap'!$C$2:$C$43,1,FALSE)),0,VLOOKUP($A157,'3000m handicap'!$C$2:$I$43,7,FALSE))</f>
        <v>0</v>
      </c>
      <c r="F157" s="70">
        <f>IF(ISNA(VLOOKUP($A157,'5000m handicap'!$C$2:$C$43,1,FALSE)),0,VLOOKUP($A157,'5000m handicap'!$C$2:$I$43,7,FALSE))</f>
        <v>0</v>
      </c>
      <c r="G157" s="70">
        <f>IF(ISNA(VLOOKUP($A157,'Peter Moor 2000m'!$C$2:$C$49,1,FALSE)),0,VLOOKUP($A157,'Peter Moor 2000m'!$C$2:$I$49,7,FALSE))</f>
        <v>0</v>
      </c>
      <c r="H157" s="70">
        <f>IF(ISNA(VLOOKUP($A157,'2 Bridges Relay'!$E$2:$E$35,1,FALSE)),0,VLOOKUP($A157,'2 Bridges Relay'!$E$2:$G$35,3,FALSE))</f>
        <v>0</v>
      </c>
      <c r="I157" s="70">
        <f>IF(ISNA(VLOOKUP($A157,'10 km'!$B$2:$B$39,1,FALSE)),0,VLOOKUP($A157,'10 km'!$B$2:$D$39,3,FALSE))</f>
        <v>0</v>
      </c>
      <c r="J157" s="70">
        <f>IF(ISNA(VLOOKUP($A157,'KL handicap'!$C$2:$C$28,1,FALSE)),0,VLOOKUP($A157,'KL handicap'!$C$2:$I$28,7,FALSE))</f>
        <v>0</v>
      </c>
      <c r="K157" s="70">
        <f>IF(ISNA(VLOOKUP($A157,'Max Howard Tan handicap'!$C$2:$C$24,1,FALSE)),0,VLOOKUP($A157,'Max Howard Tan handicap'!$C$2:$I$24,7,FALSE))</f>
        <v>0</v>
      </c>
      <c r="L157" s="71">
        <f t="shared" si="24"/>
        <v>0</v>
      </c>
      <c r="M157" s="80">
        <f t="shared" si="25"/>
        <v>0</v>
      </c>
      <c r="N157" s="72">
        <f t="shared" si="26"/>
        <v>0</v>
      </c>
      <c r="O157" s="72">
        <f t="shared" si="27"/>
        <v>0</v>
      </c>
      <c r="P157" s="25">
        <f t="shared" si="28"/>
        <v>90</v>
      </c>
      <c r="Q157" s="26">
        <f t="shared" si="29"/>
        <v>90</v>
      </c>
    </row>
    <row r="158" spans="1:21" x14ac:dyDescent="0.2">
      <c r="A158" s="48"/>
      <c r="B158" s="91"/>
      <c r="C158" s="69">
        <f>IF(ISNA(VLOOKUP($A158,'5M''s'!$D$2:$D$35,1,FALSE)),0,VLOOKUP($A158,'5M''s'!$D$2:$E$35,2,FALSE))</f>
        <v>0</v>
      </c>
      <c r="D158" s="101">
        <f>IF(ISNA(VLOOKUP($A158,'Mile handicap'!$C$2:$C$55,1,FALSE)),0,VLOOKUP($A158,'Mile handicap'!$C$2:$J$55,8,FALSE))</f>
        <v>0</v>
      </c>
      <c r="E158" s="70">
        <f>IF(ISNA(VLOOKUP($A158,'3000m handicap'!$C$2:$C$43,1,FALSE)),0,VLOOKUP($A158,'3000m handicap'!$C$2:$I$43,7,FALSE))</f>
        <v>0</v>
      </c>
      <c r="F158" s="70">
        <f>IF(ISNA(VLOOKUP($A158,'5000m handicap'!$C$2:$C$43,1,FALSE)),0,VLOOKUP($A158,'5000m handicap'!$C$2:$I$43,7,FALSE))</f>
        <v>0</v>
      </c>
      <c r="G158" s="70">
        <f>IF(ISNA(VLOOKUP($A158,'Peter Moor 2000m'!$C$2:$C$49,1,FALSE)),0,VLOOKUP($A158,'Peter Moor 2000m'!$C$2:$I$49,7,FALSE))</f>
        <v>0</v>
      </c>
      <c r="H158" s="70">
        <f>IF(ISNA(VLOOKUP($A158,'2 Bridges Relay'!$E$2:$E$35,1,FALSE)),0,VLOOKUP($A158,'2 Bridges Relay'!$E$2:$G$35,3,FALSE))</f>
        <v>0</v>
      </c>
      <c r="I158" s="70">
        <f>IF(ISNA(VLOOKUP($A158,'10 km'!$B$2:$B$39,1,FALSE)),0,VLOOKUP($A158,'10 km'!$B$2:$D$39,3,FALSE))</f>
        <v>0</v>
      </c>
      <c r="J158" s="70">
        <f>IF(ISNA(VLOOKUP($A158,'KL handicap'!$C$2:$C$28,1,FALSE)),0,VLOOKUP($A158,'KL handicap'!$C$2:$I$28,7,FALSE))</f>
        <v>0</v>
      </c>
      <c r="K158" s="70">
        <f>IF(ISNA(VLOOKUP($A158,'Max Howard Tan handicap'!$C$2:$C$24,1,FALSE)),0,VLOOKUP($A158,'Max Howard Tan handicap'!$C$2:$I$24,7,FALSE))</f>
        <v>0</v>
      </c>
      <c r="L158" s="71">
        <f t="shared" ref="L158:L160" si="30">SUM(C158:K158)</f>
        <v>0</v>
      </c>
      <c r="M158" s="80">
        <f t="shared" ref="M158:M160" si="31">COUNTIF(C158:K158,"&gt;0")</f>
        <v>0</v>
      </c>
      <c r="N158" s="72">
        <f t="shared" ref="N158:N160" si="32">SMALL(C158:K158,1)+SMALL(C158:K158,2)</f>
        <v>0</v>
      </c>
      <c r="O158" s="72">
        <f t="shared" ref="O158:O160" si="33">IF(M158=1,L158,L158-N158)</f>
        <v>0</v>
      </c>
      <c r="P158" s="25">
        <f t="shared" ref="P158:P160" si="34">RANK(L158,$L$5:$L$160,0)</f>
        <v>90</v>
      </c>
      <c r="Q158" s="26">
        <f t="shared" ref="Q158:Q160" si="35">RANK(O158,$O$5:$O$160,0)</f>
        <v>90</v>
      </c>
    </row>
    <row r="159" spans="1:21" x14ac:dyDescent="0.2">
      <c r="A159" s="48"/>
      <c r="B159" s="91"/>
      <c r="C159" s="69">
        <f>IF(ISNA(VLOOKUP($A159,'5M''s'!$D$2:$D$35,1,FALSE)),0,VLOOKUP($A159,'5M''s'!$D$2:$E$35,2,FALSE))</f>
        <v>0</v>
      </c>
      <c r="D159" s="101">
        <f>IF(ISNA(VLOOKUP($A159,'Mile handicap'!$C$2:$C$55,1,FALSE)),0,VLOOKUP($A159,'Mile handicap'!$C$2:$J$55,8,FALSE))</f>
        <v>0</v>
      </c>
      <c r="E159" s="70">
        <f>IF(ISNA(VLOOKUP($A159,'3000m handicap'!$C$2:$C$43,1,FALSE)),0,VLOOKUP($A159,'3000m handicap'!$C$2:$I$43,7,FALSE))</f>
        <v>0</v>
      </c>
      <c r="F159" s="70">
        <f>IF(ISNA(VLOOKUP($A159,'5000m handicap'!$C$2:$C$43,1,FALSE)),0,VLOOKUP($A159,'5000m handicap'!$C$2:$I$43,7,FALSE))</f>
        <v>0</v>
      </c>
      <c r="G159" s="70">
        <f>IF(ISNA(VLOOKUP($A159,'Peter Moor 2000m'!$C$2:$C$49,1,FALSE)),0,VLOOKUP($A159,'Peter Moor 2000m'!$C$2:$I$49,7,FALSE))</f>
        <v>0</v>
      </c>
      <c r="H159" s="70">
        <f>IF(ISNA(VLOOKUP($A159,'2 Bridges Relay'!$E$2:$E$35,1,FALSE)),0,VLOOKUP($A159,'2 Bridges Relay'!$E$2:$G$35,3,FALSE))</f>
        <v>0</v>
      </c>
      <c r="I159" s="70">
        <f>IF(ISNA(VLOOKUP($A159,'10 km'!$B$2:$B$39,1,FALSE)),0,VLOOKUP($A159,'10 km'!$B$2:$D$39,3,FALSE))</f>
        <v>0</v>
      </c>
      <c r="J159" s="70">
        <f>IF(ISNA(VLOOKUP($A159,'KL handicap'!$C$2:$C$28,1,FALSE)),0,VLOOKUP($A159,'KL handicap'!$C$2:$I$28,7,FALSE))</f>
        <v>0</v>
      </c>
      <c r="K159" s="70">
        <f>IF(ISNA(VLOOKUP($A159,'Max Howard Tan handicap'!$C$2:$C$24,1,FALSE)),0,VLOOKUP($A159,'Max Howard Tan handicap'!$C$2:$I$24,7,FALSE))</f>
        <v>0</v>
      </c>
      <c r="L159" s="71">
        <f t="shared" si="30"/>
        <v>0</v>
      </c>
      <c r="M159" s="80">
        <f t="shared" si="31"/>
        <v>0</v>
      </c>
      <c r="N159" s="72">
        <f t="shared" si="32"/>
        <v>0</v>
      </c>
      <c r="O159" s="72">
        <f t="shared" si="33"/>
        <v>0</v>
      </c>
      <c r="P159" s="25">
        <f t="shared" si="34"/>
        <v>90</v>
      </c>
      <c r="Q159" s="26">
        <f t="shared" si="35"/>
        <v>90</v>
      </c>
    </row>
    <row r="160" spans="1:21" x14ac:dyDescent="0.2">
      <c r="A160" s="48"/>
      <c r="B160" s="91"/>
      <c r="C160" s="69">
        <f>IF(ISNA(VLOOKUP($A160,'5M''s'!$D$2:$D$35,1,FALSE)),0,VLOOKUP($A160,'5M''s'!$D$2:$E$35,2,FALSE))</f>
        <v>0</v>
      </c>
      <c r="D160" s="101">
        <f>IF(ISNA(VLOOKUP($A160,'Mile handicap'!$C$2:$C$55,1,FALSE)),0,VLOOKUP($A160,'Mile handicap'!$C$2:$J$55,8,FALSE))</f>
        <v>0</v>
      </c>
      <c r="E160" s="70">
        <f>IF(ISNA(VLOOKUP($A160,'3000m handicap'!$C$2:$C$43,1,FALSE)),0,VLOOKUP($A160,'3000m handicap'!$C$2:$I$43,7,FALSE))</f>
        <v>0</v>
      </c>
      <c r="F160" s="70">
        <f>IF(ISNA(VLOOKUP($A160,'5000m handicap'!$C$2:$C$43,1,FALSE)),0,VLOOKUP($A160,'5000m handicap'!$C$2:$I$43,7,FALSE))</f>
        <v>0</v>
      </c>
      <c r="G160" s="70">
        <f>IF(ISNA(VLOOKUP($A160,'Peter Moor 2000m'!$C$2:$C$49,1,FALSE)),0,VLOOKUP($A160,'Peter Moor 2000m'!$C$2:$I$49,7,FALSE))</f>
        <v>0</v>
      </c>
      <c r="H160" s="70">
        <f>IF(ISNA(VLOOKUP($A160,'2 Bridges Relay'!$E$2:$E$35,1,FALSE)),0,VLOOKUP($A160,'2 Bridges Relay'!$E$2:$G$35,3,FALSE))</f>
        <v>0</v>
      </c>
      <c r="I160" s="70">
        <f>IF(ISNA(VLOOKUP($A160,'10 km'!$B$2:$B$39,1,FALSE)),0,VLOOKUP($A160,'10 km'!$B$2:$D$39,3,FALSE))</f>
        <v>0</v>
      </c>
      <c r="J160" s="70">
        <f>IF(ISNA(VLOOKUP($A160,'KL handicap'!$C$2:$C$28,1,FALSE)),0,VLOOKUP($A160,'KL handicap'!$C$2:$I$28,7,FALSE))</f>
        <v>0</v>
      </c>
      <c r="K160" s="70">
        <f>IF(ISNA(VLOOKUP($A160,'Max Howard Tan handicap'!$C$2:$C$24,1,FALSE)),0,VLOOKUP($A160,'Max Howard Tan handicap'!$C$2:$I$24,7,FALSE))</f>
        <v>0</v>
      </c>
      <c r="L160" s="71">
        <f t="shared" si="30"/>
        <v>0</v>
      </c>
      <c r="M160" s="80">
        <f t="shared" si="31"/>
        <v>0</v>
      </c>
      <c r="N160" s="72">
        <f t="shared" si="32"/>
        <v>0</v>
      </c>
      <c r="O160" s="72">
        <f t="shared" si="33"/>
        <v>0</v>
      </c>
      <c r="P160" s="25">
        <f t="shared" si="34"/>
        <v>90</v>
      </c>
      <c r="Q160" s="26">
        <f t="shared" si="35"/>
        <v>90</v>
      </c>
    </row>
    <row r="161" spans="1:17" x14ac:dyDescent="0.2">
      <c r="A161" s="48"/>
      <c r="B161" s="92"/>
      <c r="C161" s="49"/>
      <c r="D161" s="102"/>
      <c r="E161" s="50"/>
      <c r="F161" s="50"/>
      <c r="G161" s="50"/>
      <c r="H161" s="50"/>
      <c r="I161" s="50"/>
      <c r="J161" s="57"/>
      <c r="K161" s="57"/>
      <c r="L161" s="51"/>
      <c r="M161" s="52"/>
      <c r="N161" s="52"/>
      <c r="O161" s="52"/>
      <c r="P161" s="53"/>
      <c r="Q161" s="54"/>
    </row>
    <row r="162" spans="1:17" x14ac:dyDescent="0.2">
      <c r="A162" s="40" t="s">
        <v>4</v>
      </c>
      <c r="B162" s="93"/>
      <c r="C162" s="104"/>
      <c r="D162" s="33"/>
      <c r="E162" s="33"/>
      <c r="F162" s="33"/>
      <c r="G162" s="34"/>
      <c r="H162" s="34"/>
      <c r="I162" s="34"/>
      <c r="J162" s="58"/>
      <c r="K162" s="58"/>
      <c r="L162" s="27"/>
      <c r="M162" s="28"/>
      <c r="N162" s="28"/>
      <c r="O162" s="28"/>
      <c r="P162" s="29"/>
      <c r="Q162" s="30"/>
    </row>
    <row r="163" spans="1:17" x14ac:dyDescent="0.2">
      <c r="A163" s="13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4"/>
      <c r="M163" s="14"/>
      <c r="N163" s="14"/>
      <c r="O163" s="14"/>
      <c r="P163" s="14"/>
      <c r="Q163" s="13"/>
    </row>
    <row r="164" spans="1:17" x14ac:dyDescent="0.2">
      <c r="A164" s="143" t="s">
        <v>314</v>
      </c>
      <c r="B164" s="12"/>
      <c r="C164" s="12">
        <f>COUNTIF(C5:C160,"&gt;0")</f>
        <v>28</v>
      </c>
      <c r="D164" s="12">
        <f t="shared" ref="D164:J164" si="36">COUNTIF(D5:D160,"&gt;0")</f>
        <v>51</v>
      </c>
      <c r="E164" s="12">
        <f>COUNTIF(E5:E160,"&gt;0")</f>
        <v>39</v>
      </c>
      <c r="F164" s="12">
        <f t="shared" si="36"/>
        <v>39</v>
      </c>
      <c r="G164" s="12">
        <f>COUNTIF(G5:G160,"&gt;0")</f>
        <v>44</v>
      </c>
      <c r="H164" s="12">
        <f>COUNTIF(H5:H160,"&gt;0")</f>
        <v>28</v>
      </c>
      <c r="I164" s="12">
        <f t="shared" si="36"/>
        <v>38</v>
      </c>
      <c r="J164" s="12">
        <f t="shared" si="36"/>
        <v>24</v>
      </c>
      <c r="K164" s="12">
        <f>COUNTIF(K5:K160,"&gt;0")</f>
        <v>19</v>
      </c>
      <c r="L164" s="14"/>
      <c r="M164" s="14"/>
      <c r="N164" s="14"/>
      <c r="O164" s="14"/>
      <c r="P164" s="14"/>
      <c r="Q164" s="13"/>
    </row>
    <row r="165" spans="1:17" x14ac:dyDescent="0.2">
      <c r="A165" s="143" t="s">
        <v>315</v>
      </c>
      <c r="B165" s="12"/>
      <c r="C165" s="85">
        <f>SUM(C5:C160)</f>
        <v>2199.9999999999991</v>
      </c>
      <c r="D165" s="85">
        <f t="shared" ref="D165:K165" si="37">SUM(D5:D160)</f>
        <v>2646.8000000000006</v>
      </c>
      <c r="E165" s="85">
        <f>SUM(E5:E160)</f>
        <v>2051.44</v>
      </c>
      <c r="F165" s="85">
        <f t="shared" si="37"/>
        <v>2033.33</v>
      </c>
      <c r="G165" s="85">
        <f>SUM(G5:G160)</f>
        <v>2328.56</v>
      </c>
      <c r="H165" s="85">
        <f>SUM(H5:H160)</f>
        <v>2200.0000000000005</v>
      </c>
      <c r="I165" s="85">
        <f t="shared" si="37"/>
        <v>1950</v>
      </c>
      <c r="J165" s="85">
        <f t="shared" si="37"/>
        <v>1285.6999999999996</v>
      </c>
      <c r="K165" s="85">
        <f t="shared" si="37"/>
        <v>1005.2600000000001</v>
      </c>
      <c r="L165" s="14"/>
      <c r="M165" s="14"/>
      <c r="N165" s="14"/>
      <c r="O165" s="14"/>
      <c r="P165" s="14"/>
      <c r="Q165" s="13"/>
    </row>
    <row r="166" spans="1:17" x14ac:dyDescent="0.2">
      <c r="A166" s="3"/>
    </row>
    <row r="170" spans="1:17" x14ac:dyDescent="0.2">
      <c r="A170"/>
      <c r="B170"/>
    </row>
    <row r="171" spans="1:17" x14ac:dyDescent="0.2">
      <c r="A171"/>
      <c r="B171"/>
    </row>
    <row r="172" spans="1:17" x14ac:dyDescent="0.2">
      <c r="A172"/>
      <c r="B172"/>
    </row>
    <row r="173" spans="1:17" x14ac:dyDescent="0.2">
      <c r="A173" s="47"/>
      <c r="B173"/>
    </row>
    <row r="174" spans="1:17" x14ac:dyDescent="0.2">
      <c r="A174" s="47"/>
      <c r="B174"/>
    </row>
    <row r="175" spans="1:17" x14ac:dyDescent="0.2">
      <c r="A175" s="47"/>
    </row>
    <row r="176" spans="1:17" x14ac:dyDescent="0.2">
      <c r="A176" s="47"/>
    </row>
    <row r="177" spans="1:1" x14ac:dyDescent="0.2">
      <c r="A177" s="47"/>
    </row>
  </sheetData>
  <sortState ref="A5:Q157">
    <sortCondition ref="Q5:Q157"/>
    <sortCondition ref="A5:A157"/>
  </sortState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28"/>
  <sheetViews>
    <sheetView zoomScale="85" zoomScaleNormal="85" workbookViewId="0"/>
  </sheetViews>
  <sheetFormatPr defaultRowHeight="12.75" x14ac:dyDescent="0.2"/>
  <cols>
    <col min="1" max="1" width="11.85546875" customWidth="1"/>
    <col min="2" max="2" width="10.7109375" customWidth="1"/>
    <col min="3" max="3" width="23.140625" customWidth="1"/>
    <col min="4" max="9" width="10.85546875" customWidth="1"/>
    <col min="17" max="17" width="20.85546875" customWidth="1"/>
  </cols>
  <sheetData>
    <row r="1" spans="1:12" ht="25.5" x14ac:dyDescent="0.2">
      <c r="A1" s="8" t="s">
        <v>6</v>
      </c>
      <c r="B1" s="8" t="s">
        <v>7</v>
      </c>
      <c r="C1" s="63" t="s">
        <v>8</v>
      </c>
      <c r="D1" s="8" t="s">
        <v>17</v>
      </c>
      <c r="E1" s="8" t="s">
        <v>9</v>
      </c>
      <c r="F1" s="8" t="s">
        <v>20</v>
      </c>
      <c r="G1" s="8" t="s">
        <v>19</v>
      </c>
      <c r="H1" s="8" t="s">
        <v>15</v>
      </c>
      <c r="I1" s="8" t="s">
        <v>10</v>
      </c>
    </row>
    <row r="2" spans="1:12" ht="16.5" customHeight="1" x14ac:dyDescent="0.2">
      <c r="A2" s="45">
        <f t="shared" ref="A2:A20" si="0">RANK(G2,$G$2:$G$20,1)</f>
        <v>1</v>
      </c>
      <c r="B2" s="45">
        <f t="shared" ref="B2:B20" si="1">RANK(F2,$F$2:$F$20,1)</f>
        <v>17</v>
      </c>
      <c r="C2" s="44" t="s">
        <v>183</v>
      </c>
      <c r="D2" s="121">
        <v>1.1400462962962965E-2</v>
      </c>
      <c r="E2" s="121">
        <f t="shared" ref="E2:E20" si="2">$D$8-D2</f>
        <v>2.3148148148148008E-4</v>
      </c>
      <c r="F2" s="121">
        <v>1.0775462962962964E-2</v>
      </c>
      <c r="G2" s="121">
        <f t="shared" ref="G2:G20" si="3">E2+F2</f>
        <v>1.1006944444444444E-2</v>
      </c>
      <c r="H2" s="146">
        <f t="shared" ref="H2:H20" si="4">IF(F2&gt;D2,F2-D2,D2-F2)</f>
        <v>6.2500000000000056E-4</v>
      </c>
      <c r="I2" s="67">
        <f t="shared" ref="I2:I20" si="5">ROUND(100-((100/$B$22)*(A2-1)),2)</f>
        <v>100</v>
      </c>
      <c r="L2" s="79"/>
    </row>
    <row r="3" spans="1:12" ht="16.5" customHeight="1" x14ac:dyDescent="0.2">
      <c r="A3" s="45">
        <f t="shared" si="0"/>
        <v>2</v>
      </c>
      <c r="B3" s="45">
        <f t="shared" si="1"/>
        <v>12</v>
      </c>
      <c r="C3" s="44" t="s">
        <v>219</v>
      </c>
      <c r="D3" s="121">
        <v>1.0069444444444445E-2</v>
      </c>
      <c r="E3" s="121">
        <f t="shared" si="2"/>
        <v>1.5624999999999997E-3</v>
      </c>
      <c r="F3" s="121">
        <v>9.7685185185185184E-3</v>
      </c>
      <c r="G3" s="121">
        <f t="shared" si="3"/>
        <v>1.1331018518518518E-2</v>
      </c>
      <c r="H3" s="146">
        <f t="shared" si="4"/>
        <v>3.0092592592592671E-4</v>
      </c>
      <c r="I3" s="67">
        <f t="shared" si="5"/>
        <v>94.74</v>
      </c>
      <c r="L3" s="79"/>
    </row>
    <row r="4" spans="1:12" ht="16.5" customHeight="1" x14ac:dyDescent="0.2">
      <c r="A4" s="45">
        <f t="shared" si="0"/>
        <v>3</v>
      </c>
      <c r="B4" s="45">
        <f t="shared" si="1"/>
        <v>5</v>
      </c>
      <c r="C4" s="44" t="s">
        <v>299</v>
      </c>
      <c r="D4" s="121">
        <v>9.7106481481481471E-3</v>
      </c>
      <c r="E4" s="121">
        <f t="shared" si="2"/>
        <v>1.9212962962962977E-3</v>
      </c>
      <c r="F4" s="121">
        <v>9.4097222222222238E-3</v>
      </c>
      <c r="G4" s="121">
        <f t="shared" si="3"/>
        <v>1.1331018518518522E-2</v>
      </c>
      <c r="H4" s="146">
        <f t="shared" si="4"/>
        <v>3.0092592592592324E-4</v>
      </c>
      <c r="I4" s="67">
        <f t="shared" si="5"/>
        <v>89.47</v>
      </c>
      <c r="L4" s="79"/>
    </row>
    <row r="5" spans="1:12" ht="16.5" customHeight="1" x14ac:dyDescent="0.2">
      <c r="A5" s="45">
        <f t="shared" si="0"/>
        <v>4</v>
      </c>
      <c r="B5" s="45">
        <f t="shared" si="1"/>
        <v>9</v>
      </c>
      <c r="C5" s="44" t="s">
        <v>257</v>
      </c>
      <c r="D5" s="121">
        <v>9.8958333333333329E-3</v>
      </c>
      <c r="E5" s="121">
        <f t="shared" si="2"/>
        <v>1.7361111111111119E-3</v>
      </c>
      <c r="F5" s="121">
        <v>9.6527777777777775E-3</v>
      </c>
      <c r="G5" s="121">
        <f t="shared" si="3"/>
        <v>1.1388888888888889E-2</v>
      </c>
      <c r="H5" s="146">
        <f t="shared" si="4"/>
        <v>2.4305555555555539E-4</v>
      </c>
      <c r="I5" s="67">
        <f t="shared" si="5"/>
        <v>84.21</v>
      </c>
      <c r="L5" s="79"/>
    </row>
    <row r="6" spans="1:12" ht="16.5" customHeight="1" x14ac:dyDescent="0.2">
      <c r="A6" s="45">
        <f t="shared" si="0"/>
        <v>5</v>
      </c>
      <c r="B6" s="45">
        <f t="shared" si="1"/>
        <v>1</v>
      </c>
      <c r="C6" s="44" t="s">
        <v>181</v>
      </c>
      <c r="D6" s="121">
        <v>9.3171296296296283E-3</v>
      </c>
      <c r="E6" s="121">
        <f t="shared" si="2"/>
        <v>2.3148148148148164E-3</v>
      </c>
      <c r="F6" s="121">
        <v>9.0856481481481483E-3</v>
      </c>
      <c r="G6" s="121">
        <f t="shared" si="3"/>
        <v>1.1400462962962965E-2</v>
      </c>
      <c r="H6" s="146">
        <f t="shared" si="4"/>
        <v>2.3148148148148008E-4</v>
      </c>
      <c r="I6" s="67">
        <f t="shared" si="5"/>
        <v>78.95</v>
      </c>
      <c r="L6" s="79"/>
    </row>
    <row r="7" spans="1:12" ht="16.5" customHeight="1" x14ac:dyDescent="0.2">
      <c r="A7" s="45">
        <f t="shared" si="0"/>
        <v>6</v>
      </c>
      <c r="B7" s="45">
        <f t="shared" si="1"/>
        <v>13</v>
      </c>
      <c r="C7" s="44" t="s">
        <v>228</v>
      </c>
      <c r="D7" s="121">
        <v>1.0011574074074074E-2</v>
      </c>
      <c r="E7" s="121">
        <f t="shared" si="2"/>
        <v>1.620370370370371E-3</v>
      </c>
      <c r="F7" s="121">
        <v>9.8032407407407408E-3</v>
      </c>
      <c r="G7" s="121">
        <f t="shared" si="3"/>
        <v>1.1423611111111112E-2</v>
      </c>
      <c r="H7" s="146">
        <f t="shared" si="4"/>
        <v>2.0833333333333294E-4</v>
      </c>
      <c r="I7" s="67">
        <f t="shared" si="5"/>
        <v>73.680000000000007</v>
      </c>
      <c r="L7" s="79"/>
    </row>
    <row r="8" spans="1:12" ht="16.5" customHeight="1" x14ac:dyDescent="0.2">
      <c r="A8" s="45">
        <f t="shared" si="0"/>
        <v>7</v>
      </c>
      <c r="B8" s="45">
        <f t="shared" si="1"/>
        <v>19</v>
      </c>
      <c r="C8" s="44" t="s">
        <v>316</v>
      </c>
      <c r="D8" s="121">
        <v>1.1631944444444445E-2</v>
      </c>
      <c r="E8" s="121">
        <f t="shared" si="2"/>
        <v>0</v>
      </c>
      <c r="F8" s="121">
        <v>1.1435185185185185E-2</v>
      </c>
      <c r="G8" s="121">
        <f t="shared" si="3"/>
        <v>1.1435185185185185E-2</v>
      </c>
      <c r="H8" s="146">
        <f t="shared" si="4"/>
        <v>1.9675925925925937E-4</v>
      </c>
      <c r="I8" s="67">
        <f t="shared" si="5"/>
        <v>68.42</v>
      </c>
      <c r="L8" s="79"/>
    </row>
    <row r="9" spans="1:12" ht="16.5" customHeight="1" x14ac:dyDescent="0.2">
      <c r="A9" s="45">
        <f t="shared" si="0"/>
        <v>8</v>
      </c>
      <c r="B9" s="45">
        <f t="shared" si="1"/>
        <v>7</v>
      </c>
      <c r="C9" s="44" t="s">
        <v>235</v>
      </c>
      <c r="D9" s="121">
        <v>9.7106481481481471E-3</v>
      </c>
      <c r="E9" s="121">
        <f t="shared" si="2"/>
        <v>1.9212962962962977E-3</v>
      </c>
      <c r="F9" s="121">
        <v>9.525462962962963E-3</v>
      </c>
      <c r="G9" s="121">
        <f t="shared" si="3"/>
        <v>1.1446759259259261E-2</v>
      </c>
      <c r="H9" s="146">
        <f t="shared" si="4"/>
        <v>1.8518518518518406E-4</v>
      </c>
      <c r="I9" s="67">
        <f t="shared" si="5"/>
        <v>63.16</v>
      </c>
      <c r="L9" s="79"/>
    </row>
    <row r="10" spans="1:12" ht="16.5" customHeight="1" x14ac:dyDescent="0.2">
      <c r="A10" s="45">
        <f t="shared" si="0"/>
        <v>9</v>
      </c>
      <c r="B10" s="45">
        <f t="shared" si="1"/>
        <v>3</v>
      </c>
      <c r="C10" s="44" t="s">
        <v>177</v>
      </c>
      <c r="D10" s="121">
        <v>9.3171296296296283E-3</v>
      </c>
      <c r="E10" s="121">
        <f t="shared" si="2"/>
        <v>2.3148148148148164E-3</v>
      </c>
      <c r="F10" s="121">
        <v>9.1782407407407403E-3</v>
      </c>
      <c r="G10" s="121">
        <f t="shared" si="3"/>
        <v>1.1493055555555557E-2</v>
      </c>
      <c r="H10" s="146">
        <f t="shared" si="4"/>
        <v>1.3888888888888805E-4</v>
      </c>
      <c r="I10" s="67">
        <f t="shared" si="5"/>
        <v>57.89</v>
      </c>
      <c r="L10" s="79"/>
    </row>
    <row r="11" spans="1:12" ht="16.5" customHeight="1" x14ac:dyDescent="0.2">
      <c r="A11" s="45">
        <f t="shared" si="0"/>
        <v>10</v>
      </c>
      <c r="B11" s="45">
        <f t="shared" si="1"/>
        <v>8</v>
      </c>
      <c r="C11" s="44" t="s">
        <v>272</v>
      </c>
      <c r="D11" s="121">
        <v>9.7106481481481471E-3</v>
      </c>
      <c r="E11" s="121">
        <f t="shared" si="2"/>
        <v>1.9212962962962977E-3</v>
      </c>
      <c r="F11" s="121">
        <v>9.6064814814814815E-3</v>
      </c>
      <c r="G11" s="121">
        <f t="shared" si="3"/>
        <v>1.1527777777777779E-2</v>
      </c>
      <c r="H11" s="146">
        <f t="shared" si="4"/>
        <v>1.041666666666656E-4</v>
      </c>
      <c r="I11" s="67">
        <f t="shared" si="5"/>
        <v>52.63</v>
      </c>
      <c r="L11" s="79"/>
    </row>
    <row r="12" spans="1:12" ht="16.5" customHeight="1" x14ac:dyDescent="0.2">
      <c r="A12" s="45">
        <f t="shared" si="0"/>
        <v>11</v>
      </c>
      <c r="B12" s="45">
        <f t="shared" si="1"/>
        <v>2</v>
      </c>
      <c r="C12" s="44" t="s">
        <v>216</v>
      </c>
      <c r="D12" s="121">
        <v>9.1666666666666667E-3</v>
      </c>
      <c r="E12" s="121">
        <f t="shared" si="2"/>
        <v>2.465277777777778E-3</v>
      </c>
      <c r="F12" s="121">
        <v>9.1435185185185178E-3</v>
      </c>
      <c r="G12" s="121">
        <f t="shared" si="3"/>
        <v>1.1608796296296296E-2</v>
      </c>
      <c r="H12" s="146">
        <f t="shared" si="4"/>
        <v>2.3148148148148875E-5</v>
      </c>
      <c r="I12" s="67">
        <f t="shared" si="5"/>
        <v>47.37</v>
      </c>
      <c r="L12" s="79"/>
    </row>
    <row r="13" spans="1:12" ht="16.5" customHeight="1" x14ac:dyDescent="0.2">
      <c r="A13" s="45">
        <f t="shared" si="0"/>
        <v>12</v>
      </c>
      <c r="B13" s="45">
        <f t="shared" si="1"/>
        <v>11</v>
      </c>
      <c r="C13" s="44" t="s">
        <v>231</v>
      </c>
      <c r="D13" s="121">
        <v>9.7106481481481471E-3</v>
      </c>
      <c r="E13" s="121">
        <f t="shared" si="2"/>
        <v>1.9212962962962977E-3</v>
      </c>
      <c r="F13" s="121">
        <v>9.7337962962962977E-3</v>
      </c>
      <c r="G13" s="121">
        <f t="shared" si="3"/>
        <v>1.1655092592592595E-2</v>
      </c>
      <c r="H13" s="121">
        <f t="shared" si="4"/>
        <v>2.314814814815061E-5</v>
      </c>
      <c r="I13" s="67">
        <f t="shared" si="5"/>
        <v>42.11</v>
      </c>
      <c r="L13" s="79"/>
    </row>
    <row r="14" spans="1:12" ht="16.5" customHeight="1" x14ac:dyDescent="0.2">
      <c r="A14" s="45">
        <f t="shared" si="0"/>
        <v>13</v>
      </c>
      <c r="B14" s="45">
        <f t="shared" si="1"/>
        <v>6</v>
      </c>
      <c r="C14" s="44" t="s">
        <v>218</v>
      </c>
      <c r="D14" s="121">
        <v>9.3749999999999997E-3</v>
      </c>
      <c r="E14" s="121">
        <f t="shared" si="2"/>
        <v>2.2569444444444451E-3</v>
      </c>
      <c r="F14" s="121">
        <v>9.4560185185185181E-3</v>
      </c>
      <c r="G14" s="121">
        <f t="shared" si="3"/>
        <v>1.1712962962962963E-2</v>
      </c>
      <c r="H14" s="121">
        <f t="shared" si="4"/>
        <v>8.1018518518518462E-5</v>
      </c>
      <c r="I14" s="67">
        <f t="shared" si="5"/>
        <v>36.840000000000003</v>
      </c>
      <c r="L14" s="79"/>
    </row>
    <row r="15" spans="1:12" ht="16.5" customHeight="1" x14ac:dyDescent="0.2">
      <c r="A15" s="45">
        <f t="shared" si="0"/>
        <v>13</v>
      </c>
      <c r="B15" s="45">
        <f t="shared" si="1"/>
        <v>18</v>
      </c>
      <c r="C15" s="44" t="s">
        <v>179</v>
      </c>
      <c r="D15" s="121">
        <v>1.087962962962963E-2</v>
      </c>
      <c r="E15" s="121">
        <f t="shared" si="2"/>
        <v>7.5231481481481503E-4</v>
      </c>
      <c r="F15" s="121">
        <v>1.0960648148148148E-2</v>
      </c>
      <c r="G15" s="121">
        <f t="shared" si="3"/>
        <v>1.1712962962962963E-2</v>
      </c>
      <c r="H15" s="121">
        <f t="shared" si="4"/>
        <v>8.1018518518518462E-5</v>
      </c>
      <c r="I15" s="67">
        <f t="shared" si="5"/>
        <v>36.840000000000003</v>
      </c>
      <c r="L15" s="79"/>
    </row>
    <row r="16" spans="1:12" ht="16.5" customHeight="1" x14ac:dyDescent="0.2">
      <c r="A16" s="45">
        <f t="shared" si="0"/>
        <v>15</v>
      </c>
      <c r="B16" s="45">
        <f t="shared" si="1"/>
        <v>14</v>
      </c>
      <c r="C16" s="44" t="s">
        <v>278</v>
      </c>
      <c r="D16" s="121">
        <v>9.8032407407407408E-3</v>
      </c>
      <c r="E16" s="121">
        <f t="shared" si="2"/>
        <v>1.8287037037037039E-3</v>
      </c>
      <c r="F16" s="121">
        <v>9.9652777777777778E-3</v>
      </c>
      <c r="G16" s="121">
        <f t="shared" si="3"/>
        <v>1.1793981481481482E-2</v>
      </c>
      <c r="H16" s="121">
        <f t="shared" si="4"/>
        <v>1.6203703703703692E-4</v>
      </c>
      <c r="I16" s="67">
        <f t="shared" si="5"/>
        <v>26.32</v>
      </c>
      <c r="L16" s="79"/>
    </row>
    <row r="17" spans="1:12" ht="16.5" customHeight="1" x14ac:dyDescent="0.2">
      <c r="A17" s="45">
        <f t="shared" si="0"/>
        <v>16</v>
      </c>
      <c r="B17" s="45">
        <f t="shared" si="1"/>
        <v>4</v>
      </c>
      <c r="C17" s="44" t="s">
        <v>260</v>
      </c>
      <c r="D17" s="121">
        <v>8.9699074074074073E-3</v>
      </c>
      <c r="E17" s="121">
        <f t="shared" si="2"/>
        <v>2.6620370370370374E-3</v>
      </c>
      <c r="F17" s="121">
        <v>9.2129629629629627E-3</v>
      </c>
      <c r="G17" s="121">
        <f t="shared" si="3"/>
        <v>1.1875E-2</v>
      </c>
      <c r="H17" s="121">
        <f t="shared" si="4"/>
        <v>2.4305555555555539E-4</v>
      </c>
      <c r="I17" s="67">
        <f t="shared" si="5"/>
        <v>21.05</v>
      </c>
      <c r="L17" s="79"/>
    </row>
    <row r="18" spans="1:12" ht="16.5" customHeight="1" x14ac:dyDescent="0.2">
      <c r="A18" s="45">
        <f t="shared" si="0"/>
        <v>17</v>
      </c>
      <c r="B18" s="45">
        <f t="shared" si="1"/>
        <v>16</v>
      </c>
      <c r="C18" s="44" t="s">
        <v>317</v>
      </c>
      <c r="D18" s="121">
        <v>1.0474537037037037E-2</v>
      </c>
      <c r="E18" s="121">
        <f t="shared" si="2"/>
        <v>1.1574074074074073E-3</v>
      </c>
      <c r="F18" s="121">
        <v>1.0729166666666666E-2</v>
      </c>
      <c r="G18" s="121">
        <f t="shared" si="3"/>
        <v>1.1886574074074074E-2</v>
      </c>
      <c r="H18" s="121">
        <f t="shared" si="4"/>
        <v>2.5462962962962896E-4</v>
      </c>
      <c r="I18" s="67">
        <f t="shared" si="5"/>
        <v>15.79</v>
      </c>
      <c r="L18" s="79"/>
    </row>
    <row r="19" spans="1:12" ht="16.5" customHeight="1" x14ac:dyDescent="0.2">
      <c r="A19" s="45">
        <f t="shared" si="0"/>
        <v>18</v>
      </c>
      <c r="B19" s="45">
        <f t="shared" si="1"/>
        <v>10</v>
      </c>
      <c r="C19" s="44" t="s">
        <v>176</v>
      </c>
      <c r="D19" s="121">
        <v>9.3749999999999997E-3</v>
      </c>
      <c r="E19" s="121">
        <f t="shared" si="2"/>
        <v>2.2569444444444451E-3</v>
      </c>
      <c r="F19" s="121">
        <v>9.6643518518518511E-3</v>
      </c>
      <c r="G19" s="121">
        <f t="shared" si="3"/>
        <v>1.1921296296296296E-2</v>
      </c>
      <c r="H19" s="121">
        <f t="shared" si="4"/>
        <v>2.893518518518514E-4</v>
      </c>
      <c r="I19" s="67">
        <f t="shared" si="5"/>
        <v>10.53</v>
      </c>
      <c r="L19" s="79"/>
    </row>
    <row r="20" spans="1:12" ht="16.5" customHeight="1" x14ac:dyDescent="0.2">
      <c r="A20" s="45">
        <f t="shared" si="0"/>
        <v>19</v>
      </c>
      <c r="B20" s="45">
        <f t="shared" si="1"/>
        <v>15</v>
      </c>
      <c r="C20" s="44" t="s">
        <v>171</v>
      </c>
      <c r="D20" s="121">
        <v>9.1435185185185178E-3</v>
      </c>
      <c r="E20" s="121">
        <f t="shared" si="2"/>
        <v>2.4884259259259269E-3</v>
      </c>
      <c r="F20" s="121">
        <v>1.0625000000000001E-2</v>
      </c>
      <c r="G20" s="121">
        <f t="shared" si="3"/>
        <v>1.3113425925925928E-2</v>
      </c>
      <c r="H20" s="121">
        <f t="shared" si="4"/>
        <v>1.4814814814814829E-3</v>
      </c>
      <c r="I20" s="67">
        <f t="shared" si="5"/>
        <v>5.26</v>
      </c>
      <c r="L20" s="79"/>
    </row>
    <row r="22" spans="1:12" x14ac:dyDescent="0.2">
      <c r="A22" s="45" t="s">
        <v>27</v>
      </c>
      <c r="B22" s="68">
        <v>19</v>
      </c>
    </row>
    <row r="24" spans="1:12" x14ac:dyDescent="0.2">
      <c r="A24" s="45" t="s">
        <v>16</v>
      </c>
      <c r="B24" s="45">
        <v>1</v>
      </c>
      <c r="C24" s="44" t="s">
        <v>170</v>
      </c>
      <c r="D24" s="13" t="s">
        <v>318</v>
      </c>
      <c r="I24" s="45"/>
    </row>
    <row r="25" spans="1:12" x14ac:dyDescent="0.2">
      <c r="B25" s="45">
        <v>2</v>
      </c>
      <c r="C25" s="44"/>
      <c r="I25" s="45"/>
    </row>
    <row r="26" spans="1:12" x14ac:dyDescent="0.2">
      <c r="B26" s="45">
        <v>3</v>
      </c>
      <c r="C26" s="44"/>
      <c r="I26" s="45"/>
    </row>
    <row r="28" spans="1:12" ht="18" customHeight="1" x14ac:dyDescent="0.2">
      <c r="H28" s="73" t="s">
        <v>30</v>
      </c>
      <c r="I28" s="67">
        <f>SUM(I2:I20)</f>
        <v>1005.2599999999999</v>
      </c>
    </row>
  </sheetData>
  <sortState ref="A2:I20">
    <sortCondition ref="A2:A2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7"/>
  <sheetViews>
    <sheetView zoomScale="85" zoomScaleNormal="85" workbookViewId="0"/>
  </sheetViews>
  <sheetFormatPr defaultRowHeight="12.75" x14ac:dyDescent="0.2"/>
  <cols>
    <col min="1" max="2" width="10.7109375" customWidth="1"/>
    <col min="3" max="3" width="26.42578125" bestFit="1" customWidth="1"/>
    <col min="4" max="4" width="14.140625" bestFit="1" customWidth="1"/>
    <col min="5" max="5" width="10.7109375" customWidth="1"/>
    <col min="8" max="8" width="16.140625" bestFit="1" customWidth="1"/>
    <col min="9" max="9" width="16.140625" customWidth="1"/>
    <col min="10" max="10" width="13.42578125" customWidth="1"/>
    <col min="11" max="11" width="14.42578125" customWidth="1"/>
    <col min="12" max="12" width="14.5703125" bestFit="1" customWidth="1"/>
  </cols>
  <sheetData>
    <row r="1" spans="1:5" ht="16.5" customHeight="1" x14ac:dyDescent="0.2">
      <c r="A1" s="8" t="s">
        <v>2</v>
      </c>
      <c r="B1" s="8" t="s">
        <v>11</v>
      </c>
      <c r="C1" s="8" t="s">
        <v>29</v>
      </c>
      <c r="D1" s="61" t="s">
        <v>8</v>
      </c>
      <c r="E1" s="61" t="s">
        <v>10</v>
      </c>
    </row>
    <row r="2" spans="1:5" ht="17.25" customHeight="1" x14ac:dyDescent="0.2">
      <c r="A2" s="45">
        <v>1</v>
      </c>
      <c r="B2" s="45">
        <v>1</v>
      </c>
      <c r="C2" s="75" t="s">
        <v>188</v>
      </c>
      <c r="D2" s="44" t="s">
        <v>162</v>
      </c>
      <c r="E2" s="66">
        <f>ROUND(100-((100/(2*$B$31))*(A2-1)),2)</f>
        <v>100</v>
      </c>
    </row>
    <row r="3" spans="1:5" ht="17.25" customHeight="1" x14ac:dyDescent="0.2">
      <c r="A3" s="45">
        <v>1</v>
      </c>
      <c r="B3" s="45">
        <v>2</v>
      </c>
      <c r="C3" s="75" t="s">
        <v>188</v>
      </c>
      <c r="D3" s="43" t="s">
        <v>163</v>
      </c>
      <c r="E3" s="66">
        <f t="shared" ref="E3:E29" si="0">ROUND(100-((100/(2*$B$31))*(A3-1)),2)</f>
        <v>100</v>
      </c>
    </row>
    <row r="4" spans="1:5" ht="17.25" customHeight="1" x14ac:dyDescent="0.2">
      <c r="A4" s="45">
        <v>1</v>
      </c>
      <c r="B4" s="45">
        <v>3</v>
      </c>
      <c r="C4" s="75" t="s">
        <v>188</v>
      </c>
      <c r="D4" s="44" t="s">
        <v>164</v>
      </c>
      <c r="E4" s="66">
        <f t="shared" si="0"/>
        <v>100</v>
      </c>
    </row>
    <row r="5" spans="1:5" ht="17.25" customHeight="1" x14ac:dyDescent="0.2">
      <c r="A5" s="45">
        <v>1</v>
      </c>
      <c r="B5" s="45">
        <v>4</v>
      </c>
      <c r="C5" s="75" t="s">
        <v>188</v>
      </c>
      <c r="D5" s="43" t="s">
        <v>165</v>
      </c>
      <c r="E5" s="66">
        <f t="shared" si="0"/>
        <v>100</v>
      </c>
    </row>
    <row r="6" spans="1:5" ht="17.25" customHeight="1" x14ac:dyDescent="0.2">
      <c r="A6" s="45">
        <v>2</v>
      </c>
      <c r="B6" s="45">
        <v>1</v>
      </c>
      <c r="C6" s="75" t="s">
        <v>189</v>
      </c>
      <c r="D6" s="43" t="s">
        <v>166</v>
      </c>
      <c r="E6" s="66">
        <f t="shared" si="0"/>
        <v>92.86</v>
      </c>
    </row>
    <row r="7" spans="1:5" ht="17.25" customHeight="1" x14ac:dyDescent="0.2">
      <c r="A7" s="45">
        <v>2</v>
      </c>
      <c r="B7" s="45">
        <v>2</v>
      </c>
      <c r="C7" s="75" t="s">
        <v>189</v>
      </c>
      <c r="D7" s="43" t="s">
        <v>167</v>
      </c>
      <c r="E7" s="66">
        <f t="shared" si="0"/>
        <v>92.86</v>
      </c>
    </row>
    <row r="8" spans="1:5" ht="17.25" customHeight="1" x14ac:dyDescent="0.2">
      <c r="A8" s="45">
        <v>2</v>
      </c>
      <c r="B8" s="45">
        <v>3</v>
      </c>
      <c r="C8" s="75" t="s">
        <v>189</v>
      </c>
      <c r="D8" s="43" t="s">
        <v>168</v>
      </c>
      <c r="E8" s="66">
        <f t="shared" si="0"/>
        <v>92.86</v>
      </c>
    </row>
    <row r="9" spans="1:5" ht="17.25" customHeight="1" x14ac:dyDescent="0.2">
      <c r="A9" s="45">
        <v>2</v>
      </c>
      <c r="B9" s="45">
        <v>4</v>
      </c>
      <c r="C9" s="75" t="s">
        <v>189</v>
      </c>
      <c r="D9" s="43" t="s">
        <v>169</v>
      </c>
      <c r="E9" s="66">
        <f t="shared" si="0"/>
        <v>92.86</v>
      </c>
    </row>
    <row r="10" spans="1:5" ht="17.25" customHeight="1" x14ac:dyDescent="0.2">
      <c r="A10" s="45">
        <v>3</v>
      </c>
      <c r="B10" s="45">
        <v>1</v>
      </c>
      <c r="C10" s="75" t="s">
        <v>190</v>
      </c>
      <c r="D10" s="43" t="s">
        <v>170</v>
      </c>
      <c r="E10" s="66">
        <f t="shared" si="0"/>
        <v>85.71</v>
      </c>
    </row>
    <row r="11" spans="1:5" ht="17.25" customHeight="1" x14ac:dyDescent="0.2">
      <c r="A11" s="45">
        <v>3</v>
      </c>
      <c r="B11" s="45">
        <v>2</v>
      </c>
      <c r="C11" s="75" t="s">
        <v>190</v>
      </c>
      <c r="D11" s="43" t="s">
        <v>171</v>
      </c>
      <c r="E11" s="66">
        <f t="shared" si="0"/>
        <v>85.71</v>
      </c>
    </row>
    <row r="12" spans="1:5" ht="17.25" customHeight="1" x14ac:dyDescent="0.2">
      <c r="A12" s="45">
        <v>3</v>
      </c>
      <c r="B12" s="45">
        <v>3</v>
      </c>
      <c r="C12" s="75" t="s">
        <v>190</v>
      </c>
      <c r="D12" s="43" t="s">
        <v>172</v>
      </c>
      <c r="E12" s="66">
        <f t="shared" si="0"/>
        <v>85.71</v>
      </c>
    </row>
    <row r="13" spans="1:5" ht="17.25" customHeight="1" x14ac:dyDescent="0.2">
      <c r="A13" s="45">
        <v>3</v>
      </c>
      <c r="B13" s="45">
        <v>4</v>
      </c>
      <c r="C13" s="75" t="s">
        <v>190</v>
      </c>
      <c r="D13" s="44" t="s">
        <v>245</v>
      </c>
      <c r="E13" s="66">
        <f t="shared" si="0"/>
        <v>85.71</v>
      </c>
    </row>
    <row r="14" spans="1:5" ht="17.25" customHeight="1" x14ac:dyDescent="0.2">
      <c r="A14" s="45">
        <v>4</v>
      </c>
      <c r="B14" s="45">
        <v>1</v>
      </c>
      <c r="C14" s="75" t="s">
        <v>191</v>
      </c>
      <c r="D14" s="43" t="s">
        <v>173</v>
      </c>
      <c r="E14" s="66">
        <f t="shared" si="0"/>
        <v>78.569999999999993</v>
      </c>
    </row>
    <row r="15" spans="1:5" ht="17.25" customHeight="1" x14ac:dyDescent="0.2">
      <c r="A15" s="45">
        <v>4</v>
      </c>
      <c r="B15" s="45">
        <v>2</v>
      </c>
      <c r="C15" s="75" t="s">
        <v>191</v>
      </c>
      <c r="D15" s="43" t="s">
        <v>195</v>
      </c>
      <c r="E15" s="66">
        <f t="shared" si="0"/>
        <v>78.569999999999993</v>
      </c>
    </row>
    <row r="16" spans="1:5" ht="17.25" customHeight="1" x14ac:dyDescent="0.2">
      <c r="A16" s="45">
        <v>4</v>
      </c>
      <c r="B16" s="45">
        <v>3</v>
      </c>
      <c r="C16" s="75" t="s">
        <v>191</v>
      </c>
      <c r="D16" s="43" t="s">
        <v>174</v>
      </c>
      <c r="E16" s="66">
        <f t="shared" si="0"/>
        <v>78.569999999999993</v>
      </c>
    </row>
    <row r="17" spans="1:5" ht="17.25" customHeight="1" x14ac:dyDescent="0.2">
      <c r="A17" s="45">
        <v>4</v>
      </c>
      <c r="B17" s="45">
        <v>4</v>
      </c>
      <c r="C17" s="75" t="s">
        <v>191</v>
      </c>
      <c r="D17" s="43" t="s">
        <v>175</v>
      </c>
      <c r="E17" s="66">
        <f t="shared" si="0"/>
        <v>78.569999999999993</v>
      </c>
    </row>
    <row r="18" spans="1:5" ht="17.25" customHeight="1" x14ac:dyDescent="0.2">
      <c r="A18" s="45">
        <v>5</v>
      </c>
      <c r="B18" s="45">
        <v>1</v>
      </c>
      <c r="C18" s="75" t="s">
        <v>192</v>
      </c>
      <c r="D18" s="43" t="s">
        <v>176</v>
      </c>
      <c r="E18" s="66">
        <f t="shared" si="0"/>
        <v>71.430000000000007</v>
      </c>
    </row>
    <row r="19" spans="1:5" ht="17.25" customHeight="1" x14ac:dyDescent="0.2">
      <c r="A19" s="45">
        <v>5</v>
      </c>
      <c r="B19" s="45">
        <v>2</v>
      </c>
      <c r="C19" s="75" t="s">
        <v>192</v>
      </c>
      <c r="D19" s="44" t="s">
        <v>177</v>
      </c>
      <c r="E19" s="66">
        <f t="shared" si="0"/>
        <v>71.430000000000007</v>
      </c>
    </row>
    <row r="20" spans="1:5" ht="17.25" customHeight="1" x14ac:dyDescent="0.2">
      <c r="A20" s="45">
        <v>5</v>
      </c>
      <c r="B20" s="45">
        <v>3</v>
      </c>
      <c r="C20" s="75" t="s">
        <v>192</v>
      </c>
      <c r="D20" s="43" t="s">
        <v>178</v>
      </c>
      <c r="E20" s="66">
        <f t="shared" si="0"/>
        <v>71.430000000000007</v>
      </c>
    </row>
    <row r="21" spans="1:5" ht="17.25" customHeight="1" x14ac:dyDescent="0.2">
      <c r="A21" s="45">
        <v>5</v>
      </c>
      <c r="B21" s="45">
        <v>4</v>
      </c>
      <c r="C21" s="75" t="s">
        <v>192</v>
      </c>
      <c r="D21" s="43" t="s">
        <v>179</v>
      </c>
      <c r="E21" s="66">
        <f t="shared" si="0"/>
        <v>71.430000000000007</v>
      </c>
    </row>
    <row r="22" spans="1:5" ht="17.25" customHeight="1" x14ac:dyDescent="0.2">
      <c r="A22" s="45">
        <v>6</v>
      </c>
      <c r="B22" s="45">
        <v>1</v>
      </c>
      <c r="C22" s="75" t="s">
        <v>193</v>
      </c>
      <c r="D22" s="43" t="s">
        <v>180</v>
      </c>
      <c r="E22" s="66">
        <f t="shared" si="0"/>
        <v>64.290000000000006</v>
      </c>
    </row>
    <row r="23" spans="1:5" ht="17.25" customHeight="1" x14ac:dyDescent="0.2">
      <c r="A23" s="45">
        <v>6</v>
      </c>
      <c r="B23" s="45">
        <v>2</v>
      </c>
      <c r="C23" s="75" t="s">
        <v>193</v>
      </c>
      <c r="D23" s="43" t="s">
        <v>181</v>
      </c>
      <c r="E23" s="66">
        <f t="shared" si="0"/>
        <v>64.290000000000006</v>
      </c>
    </row>
    <row r="24" spans="1:5" ht="17.25" customHeight="1" x14ac:dyDescent="0.2">
      <c r="A24" s="45">
        <v>6</v>
      </c>
      <c r="B24" s="45">
        <v>3</v>
      </c>
      <c r="C24" s="75" t="s">
        <v>193</v>
      </c>
      <c r="D24" s="43" t="s">
        <v>182</v>
      </c>
      <c r="E24" s="66">
        <f t="shared" si="0"/>
        <v>64.290000000000006</v>
      </c>
    </row>
    <row r="25" spans="1:5" ht="17.25" customHeight="1" x14ac:dyDescent="0.2">
      <c r="A25" s="45">
        <v>6</v>
      </c>
      <c r="B25" s="45">
        <v>4</v>
      </c>
      <c r="C25" s="75" t="s">
        <v>193</v>
      </c>
      <c r="D25" s="43" t="s">
        <v>183</v>
      </c>
      <c r="E25" s="66">
        <f t="shared" si="0"/>
        <v>64.290000000000006</v>
      </c>
    </row>
    <row r="26" spans="1:5" ht="17.25" customHeight="1" x14ac:dyDescent="0.2">
      <c r="A26" s="45">
        <v>7</v>
      </c>
      <c r="B26" s="45">
        <v>1</v>
      </c>
      <c r="C26" s="75" t="s">
        <v>194</v>
      </c>
      <c r="D26" s="43" t="s">
        <v>184</v>
      </c>
      <c r="E26" s="66">
        <f t="shared" si="0"/>
        <v>57.14</v>
      </c>
    </row>
    <row r="27" spans="1:5" ht="17.25" customHeight="1" x14ac:dyDescent="0.2">
      <c r="A27" s="45">
        <v>7</v>
      </c>
      <c r="B27" s="45">
        <v>2</v>
      </c>
      <c r="C27" s="75" t="s">
        <v>194</v>
      </c>
      <c r="D27" s="43" t="s">
        <v>185</v>
      </c>
      <c r="E27" s="66">
        <f t="shared" si="0"/>
        <v>57.14</v>
      </c>
    </row>
    <row r="28" spans="1:5" ht="17.25" customHeight="1" x14ac:dyDescent="0.2">
      <c r="A28" s="45">
        <v>7</v>
      </c>
      <c r="B28" s="45">
        <v>3</v>
      </c>
      <c r="C28" s="75" t="s">
        <v>194</v>
      </c>
      <c r="D28" s="43" t="s">
        <v>186</v>
      </c>
      <c r="E28" s="66">
        <f>ROUND(100-((100/(2*$B$31))*(A28-1)),2)</f>
        <v>57.14</v>
      </c>
    </row>
    <row r="29" spans="1:5" ht="17.25" customHeight="1" x14ac:dyDescent="0.2">
      <c r="A29" s="45">
        <v>7</v>
      </c>
      <c r="B29" s="45">
        <v>4</v>
      </c>
      <c r="C29" s="75" t="s">
        <v>194</v>
      </c>
      <c r="D29" s="43" t="s">
        <v>187</v>
      </c>
      <c r="E29" s="66">
        <f t="shared" si="0"/>
        <v>57.14</v>
      </c>
    </row>
    <row r="30" spans="1:5" ht="17.25" customHeight="1" x14ac:dyDescent="0.2"/>
    <row r="31" spans="1:5" ht="17.25" customHeight="1" x14ac:dyDescent="0.2">
      <c r="A31" s="45" t="s">
        <v>28</v>
      </c>
      <c r="B31" s="82">
        <v>7</v>
      </c>
      <c r="C31" s="83"/>
    </row>
    <row r="32" spans="1:5" ht="17.25" customHeight="1" x14ac:dyDescent="0.2"/>
    <row r="33" spans="1:5" ht="17.25" customHeight="1" x14ac:dyDescent="0.2">
      <c r="A33" s="45" t="s">
        <v>16</v>
      </c>
      <c r="B33" s="45">
        <v>1</v>
      </c>
      <c r="D33" s="45"/>
      <c r="E33" s="45">
        <f>IF(ISBLANK(D33),0,VLOOKUP(ROUNDUP($B$31*0.4,0),$A$2:$E$29,5,FALSE))</f>
        <v>0</v>
      </c>
    </row>
    <row r="34" spans="1:5" ht="17.25" customHeight="1" x14ac:dyDescent="0.2">
      <c r="B34" s="45">
        <v>2</v>
      </c>
      <c r="D34" s="45"/>
      <c r="E34" s="45">
        <f t="shared" ref="E34:E35" si="1">IF(ISBLANK(D34),0,VLOOKUP(ROUNDUP($B$31*0.4,0),$A$2:$E$29,5,FALSE))</f>
        <v>0</v>
      </c>
    </row>
    <row r="35" spans="1:5" ht="17.25" customHeight="1" x14ac:dyDescent="0.2">
      <c r="B35" s="45">
        <v>3</v>
      </c>
      <c r="D35" s="45"/>
      <c r="E35" s="45">
        <f t="shared" si="1"/>
        <v>0</v>
      </c>
    </row>
    <row r="37" spans="1:5" x14ac:dyDescent="0.2">
      <c r="D37" t="s">
        <v>30</v>
      </c>
      <c r="E37" s="45">
        <f>SUM(E2:E35)</f>
        <v>2200</v>
      </c>
    </row>
  </sheetData>
  <sortState ref="H3:I26">
    <sortCondition ref="I3:I26"/>
    <sortCondition ref="H3:H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7"/>
  <sheetViews>
    <sheetView zoomScale="85" zoomScaleNormal="85" workbookViewId="0"/>
  </sheetViews>
  <sheetFormatPr defaultRowHeight="12.75" x14ac:dyDescent="0.2"/>
  <cols>
    <col min="1" max="1" width="11.85546875" customWidth="1"/>
    <col min="2" max="2" width="10.7109375" customWidth="1"/>
    <col min="3" max="3" width="23.140625" customWidth="1"/>
    <col min="4" max="10" width="10.85546875" customWidth="1"/>
    <col min="11" max="11" width="12" customWidth="1"/>
    <col min="12" max="12" width="23.85546875" bestFit="1" customWidth="1"/>
  </cols>
  <sheetData>
    <row r="1" spans="1:13" ht="38.25" x14ac:dyDescent="0.2">
      <c r="A1" s="8" t="s">
        <v>6</v>
      </c>
      <c r="B1" s="8" t="s">
        <v>7</v>
      </c>
      <c r="C1" s="63" t="s">
        <v>8</v>
      </c>
      <c r="D1" s="8" t="s">
        <v>17</v>
      </c>
      <c r="E1" s="8" t="s">
        <v>9</v>
      </c>
      <c r="F1" s="8" t="s">
        <v>20</v>
      </c>
      <c r="G1" s="8" t="s">
        <v>210</v>
      </c>
      <c r="H1" s="8" t="s">
        <v>211</v>
      </c>
      <c r="I1" s="8" t="s">
        <v>15</v>
      </c>
      <c r="J1" s="8" t="s">
        <v>10</v>
      </c>
      <c r="K1" s="107" t="s">
        <v>208</v>
      </c>
      <c r="L1" s="107" t="s">
        <v>212</v>
      </c>
    </row>
    <row r="2" spans="1:13" ht="16.5" customHeight="1" x14ac:dyDescent="0.2">
      <c r="A2" s="45">
        <f t="shared" ref="A2:A48" si="0">RANK(H2,$H$2:$H$48,1)</f>
        <v>1</v>
      </c>
      <c r="B2" s="45">
        <f t="shared" ref="B2:B48" si="1">RANK(F2,$F$2:$F$48,1)</f>
        <v>7</v>
      </c>
      <c r="C2" s="44" t="s">
        <v>167</v>
      </c>
      <c r="D2" s="106">
        <v>3.5300925925925925E-3</v>
      </c>
      <c r="E2" s="106">
        <v>1.3888888888888887E-3</v>
      </c>
      <c r="F2" s="106">
        <v>3.5763888888888894E-3</v>
      </c>
      <c r="G2" s="106">
        <v>4.9884259259259265E-3</v>
      </c>
      <c r="H2" s="106">
        <f>G2-K2</f>
        <v>4.9652777777777785E-3</v>
      </c>
      <c r="I2" s="106">
        <f t="shared" ref="I2:I48" si="2">IF(F2&gt;D2,F2-D2,D2-F2)</f>
        <v>4.6296296296296884E-5</v>
      </c>
      <c r="J2" s="67">
        <f t="shared" ref="J2:J48" si="3">ROUND(100-((100/$B$50)*(A2-1)),2)</f>
        <v>100</v>
      </c>
      <c r="K2" s="111">
        <v>2.3148148148148225E-5</v>
      </c>
      <c r="L2" s="44" t="s">
        <v>213</v>
      </c>
      <c r="M2" s="79"/>
    </row>
    <row r="3" spans="1:13" ht="16.5" customHeight="1" x14ac:dyDescent="0.2">
      <c r="A3" s="45">
        <f t="shared" si="0"/>
        <v>2</v>
      </c>
      <c r="B3" s="45">
        <f t="shared" si="1"/>
        <v>4</v>
      </c>
      <c r="C3" s="44" t="s">
        <v>260</v>
      </c>
      <c r="D3" s="106">
        <v>3.4490740740740745E-3</v>
      </c>
      <c r="E3" s="106">
        <v>1.4699074074074074E-3</v>
      </c>
      <c r="F3" s="106">
        <v>3.5243055555555557E-3</v>
      </c>
      <c r="G3" s="106">
        <v>4.9942129629629633E-3</v>
      </c>
      <c r="H3" s="106">
        <f>G3-K3</f>
        <v>4.9942129629629633E-3</v>
      </c>
      <c r="I3" s="106">
        <f t="shared" si="2"/>
        <v>7.5231481481481243E-5</v>
      </c>
      <c r="J3" s="67">
        <f t="shared" si="3"/>
        <v>97.87</v>
      </c>
      <c r="K3" s="109">
        <v>0</v>
      </c>
      <c r="L3" s="108"/>
      <c r="M3" s="79"/>
    </row>
    <row r="4" spans="1:13" ht="16.5" customHeight="1" x14ac:dyDescent="0.2">
      <c r="A4" s="45">
        <f t="shared" si="0"/>
        <v>3</v>
      </c>
      <c r="B4" s="45">
        <f t="shared" si="1"/>
        <v>5</v>
      </c>
      <c r="C4" s="44" t="s">
        <v>214</v>
      </c>
      <c r="D4" s="106">
        <v>3.4490740740740745E-3</v>
      </c>
      <c r="E4" s="106">
        <v>1.4699074074074074E-3</v>
      </c>
      <c r="F4" s="106">
        <v>3.5358796296296293E-3</v>
      </c>
      <c r="G4" s="106">
        <v>5.0057870370370369E-3</v>
      </c>
      <c r="H4" s="106">
        <f>G4-K4</f>
        <v>5.0057870370370369E-3</v>
      </c>
      <c r="I4" s="106">
        <f t="shared" si="2"/>
        <v>8.6805555555554813E-5</v>
      </c>
      <c r="J4" s="67">
        <f t="shared" si="3"/>
        <v>95.74</v>
      </c>
      <c r="K4" s="109">
        <v>0</v>
      </c>
      <c r="L4" s="108"/>
      <c r="M4" s="79"/>
    </row>
    <row r="5" spans="1:13" ht="16.5" customHeight="1" x14ac:dyDescent="0.2">
      <c r="A5" s="45">
        <f t="shared" si="0"/>
        <v>4</v>
      </c>
      <c r="B5" s="45">
        <f t="shared" si="1"/>
        <v>37</v>
      </c>
      <c r="C5" s="44" t="s">
        <v>215</v>
      </c>
      <c r="D5" s="106">
        <v>4.155092592592593E-3</v>
      </c>
      <c r="E5" s="106">
        <v>7.6388888888888893E-4</v>
      </c>
      <c r="F5" s="106">
        <v>4.2476851851851851E-3</v>
      </c>
      <c r="G5" s="106">
        <v>5.0231481481481481E-3</v>
      </c>
      <c r="H5" s="106">
        <f>G5-K5</f>
        <v>5.0115740740740737E-3</v>
      </c>
      <c r="I5" s="106">
        <f t="shared" si="2"/>
        <v>9.2592592592592032E-5</v>
      </c>
      <c r="J5" s="67">
        <f t="shared" si="3"/>
        <v>93.62</v>
      </c>
      <c r="K5" s="111">
        <v>1.1574074074074112E-5</v>
      </c>
      <c r="L5" s="44" t="s">
        <v>213</v>
      </c>
      <c r="M5" s="79"/>
    </row>
    <row r="6" spans="1:13" ht="16.5" customHeight="1" x14ac:dyDescent="0.2">
      <c r="A6" s="45">
        <f t="shared" si="0"/>
        <v>5</v>
      </c>
      <c r="B6" s="45">
        <f t="shared" si="1"/>
        <v>20</v>
      </c>
      <c r="C6" s="81" t="s">
        <v>239</v>
      </c>
      <c r="D6" s="106">
        <v>3.7268518518518514E-3</v>
      </c>
      <c r="E6" s="106">
        <v>1.1921296296296296E-3</v>
      </c>
      <c r="F6" s="106">
        <v>3.8657407407407408E-3</v>
      </c>
      <c r="G6" s="106">
        <v>5.0578703703703706E-3</v>
      </c>
      <c r="H6" s="106">
        <f>G6-K6</f>
        <v>5.0578703703703706E-3</v>
      </c>
      <c r="I6" s="106">
        <f t="shared" si="2"/>
        <v>1.3888888888888935E-4</v>
      </c>
      <c r="J6" s="67">
        <f t="shared" si="3"/>
        <v>91.49</v>
      </c>
      <c r="K6" s="109">
        <v>0</v>
      </c>
      <c r="L6" s="108"/>
      <c r="M6" s="79"/>
    </row>
    <row r="7" spans="1:13" ht="16.5" customHeight="1" x14ac:dyDescent="0.2">
      <c r="A7" s="45">
        <f t="shared" si="0"/>
        <v>6</v>
      </c>
      <c r="B7" s="45">
        <f t="shared" si="1"/>
        <v>16</v>
      </c>
      <c r="C7" s="81" t="s">
        <v>172</v>
      </c>
      <c r="D7" s="106">
        <v>3.6458333333333334E-3</v>
      </c>
      <c r="E7" s="106">
        <v>1.2731481481481483E-3</v>
      </c>
      <c r="F7" s="106">
        <v>3.7962962962962959E-3</v>
      </c>
      <c r="G7" s="112">
        <v>5.0115740740740737E-3</v>
      </c>
      <c r="H7" s="106">
        <f>G7+K7</f>
        <v>5.0694444444444441E-3</v>
      </c>
      <c r="I7" s="106">
        <f t="shared" si="2"/>
        <v>1.5046296296296249E-4</v>
      </c>
      <c r="J7" s="67">
        <f t="shared" si="3"/>
        <v>89.36</v>
      </c>
      <c r="K7" s="110">
        <v>5.7870370370370366E-5</v>
      </c>
      <c r="L7" s="44" t="s">
        <v>209</v>
      </c>
      <c r="M7" s="79"/>
    </row>
    <row r="8" spans="1:13" ht="16.5" customHeight="1" x14ac:dyDescent="0.2">
      <c r="A8" s="45">
        <f t="shared" si="0"/>
        <v>7</v>
      </c>
      <c r="B8" s="45">
        <f t="shared" si="1"/>
        <v>11</v>
      </c>
      <c r="C8" s="81" t="s">
        <v>181</v>
      </c>
      <c r="D8" s="106">
        <v>3.5532407407407405E-3</v>
      </c>
      <c r="E8" s="106">
        <v>1.3657407407407407E-3</v>
      </c>
      <c r="F8" s="106">
        <v>3.7152777777777774E-3</v>
      </c>
      <c r="G8" s="106">
        <v>5.0925925925925921E-3</v>
      </c>
      <c r="H8" s="106">
        <f t="shared" ref="H8:H48" si="4">G8-K8</f>
        <v>5.0810185185185177E-3</v>
      </c>
      <c r="I8" s="106">
        <f t="shared" si="2"/>
        <v>1.6203703703703692E-4</v>
      </c>
      <c r="J8" s="67">
        <f t="shared" si="3"/>
        <v>87.23</v>
      </c>
      <c r="K8" s="111">
        <v>1.1574074074074004E-5</v>
      </c>
      <c r="L8" s="44" t="s">
        <v>213</v>
      </c>
      <c r="M8" s="79"/>
    </row>
    <row r="9" spans="1:13" ht="16.5" customHeight="1" x14ac:dyDescent="0.2">
      <c r="A9" s="45">
        <f t="shared" si="0"/>
        <v>8</v>
      </c>
      <c r="B9" s="45">
        <f t="shared" si="1"/>
        <v>6</v>
      </c>
      <c r="C9" s="81" t="s">
        <v>170</v>
      </c>
      <c r="D9" s="106">
        <v>3.37962962962963E-3</v>
      </c>
      <c r="E9" s="106">
        <v>1.5393518518518519E-3</v>
      </c>
      <c r="F9" s="106">
        <v>3.5648148148148149E-3</v>
      </c>
      <c r="G9" s="106">
        <v>5.1041666666666666E-3</v>
      </c>
      <c r="H9" s="106">
        <f t="shared" si="4"/>
        <v>5.1041666666666666E-3</v>
      </c>
      <c r="I9" s="106">
        <f t="shared" si="2"/>
        <v>1.8518518518518493E-4</v>
      </c>
      <c r="J9" s="67">
        <f t="shared" si="3"/>
        <v>85.11</v>
      </c>
      <c r="K9" s="109">
        <v>0</v>
      </c>
      <c r="L9" s="108"/>
      <c r="M9" s="79"/>
    </row>
    <row r="10" spans="1:13" ht="16.5" customHeight="1" x14ac:dyDescent="0.2">
      <c r="A10" s="45">
        <f t="shared" si="0"/>
        <v>9</v>
      </c>
      <c r="B10" s="45">
        <f t="shared" si="1"/>
        <v>31</v>
      </c>
      <c r="C10" s="81" t="s">
        <v>216</v>
      </c>
      <c r="D10" s="106">
        <v>3.9583333333333337E-3</v>
      </c>
      <c r="E10" s="106">
        <v>9.6064814814814808E-4</v>
      </c>
      <c r="F10" s="106">
        <v>4.1666666666666666E-3</v>
      </c>
      <c r="G10" s="106">
        <v>5.1273148148148146E-3</v>
      </c>
      <c r="H10" s="106">
        <f t="shared" si="4"/>
        <v>5.1273148148148146E-3</v>
      </c>
      <c r="I10" s="106">
        <f t="shared" si="2"/>
        <v>2.0833333333333294E-4</v>
      </c>
      <c r="J10" s="67">
        <f t="shared" si="3"/>
        <v>82.98</v>
      </c>
      <c r="K10" s="109">
        <v>0</v>
      </c>
      <c r="L10" s="108"/>
      <c r="M10" s="79"/>
    </row>
    <row r="11" spans="1:13" ht="16.5" customHeight="1" x14ac:dyDescent="0.2">
      <c r="A11" s="45">
        <f t="shared" si="0"/>
        <v>10</v>
      </c>
      <c r="B11" s="45">
        <f t="shared" si="1"/>
        <v>18</v>
      </c>
      <c r="C11" s="81" t="s">
        <v>244</v>
      </c>
      <c r="D11" s="106">
        <v>3.5879629629629629E-3</v>
      </c>
      <c r="E11" s="106">
        <v>1.3310185185185185E-3</v>
      </c>
      <c r="F11" s="106">
        <v>3.8020833333333327E-3</v>
      </c>
      <c r="G11" s="106">
        <v>5.1331018518518514E-3</v>
      </c>
      <c r="H11" s="106">
        <f t="shared" si="4"/>
        <v>5.1331018518518514E-3</v>
      </c>
      <c r="I11" s="106">
        <f t="shared" si="2"/>
        <v>2.1412037037036973E-4</v>
      </c>
      <c r="J11" s="67">
        <f t="shared" si="3"/>
        <v>80.849999999999994</v>
      </c>
      <c r="K11" s="109">
        <v>0</v>
      </c>
      <c r="L11" s="108"/>
      <c r="M11" s="79"/>
    </row>
    <row r="12" spans="1:13" ht="16.5" customHeight="1" x14ac:dyDescent="0.2">
      <c r="A12" s="45">
        <f t="shared" si="0"/>
        <v>11</v>
      </c>
      <c r="B12" s="45">
        <f t="shared" si="1"/>
        <v>9</v>
      </c>
      <c r="C12" s="81" t="s">
        <v>176</v>
      </c>
      <c r="D12" s="106">
        <v>3.414351851851852E-3</v>
      </c>
      <c r="E12" s="106">
        <v>1.5046296296296296E-3</v>
      </c>
      <c r="F12" s="106">
        <v>3.6342592592592594E-3</v>
      </c>
      <c r="G12" s="106">
        <v>5.138888888888889E-3</v>
      </c>
      <c r="H12" s="106">
        <f t="shared" si="4"/>
        <v>5.138888888888889E-3</v>
      </c>
      <c r="I12" s="106">
        <f t="shared" si="2"/>
        <v>2.1990740740740738E-4</v>
      </c>
      <c r="J12" s="67">
        <f t="shared" si="3"/>
        <v>78.72</v>
      </c>
      <c r="K12" s="109">
        <v>0</v>
      </c>
      <c r="L12" s="108"/>
      <c r="M12" s="79"/>
    </row>
    <row r="13" spans="1:13" ht="16.5" customHeight="1" x14ac:dyDescent="0.2">
      <c r="A13" s="45">
        <f t="shared" si="0"/>
        <v>12</v>
      </c>
      <c r="B13" s="45">
        <f t="shared" si="1"/>
        <v>13</v>
      </c>
      <c r="C13" s="81" t="s">
        <v>171</v>
      </c>
      <c r="D13" s="106">
        <v>3.5300925925925925E-3</v>
      </c>
      <c r="E13" s="106">
        <v>1.3888888888888887E-3</v>
      </c>
      <c r="F13" s="106">
        <v>3.7499999999999999E-3</v>
      </c>
      <c r="G13" s="106">
        <v>5.1631944444444442E-3</v>
      </c>
      <c r="H13" s="106">
        <f t="shared" si="4"/>
        <v>5.1400462962962962E-3</v>
      </c>
      <c r="I13" s="106">
        <f t="shared" si="2"/>
        <v>2.1990740740740738E-4</v>
      </c>
      <c r="J13" s="67">
        <f t="shared" si="3"/>
        <v>76.599999999999994</v>
      </c>
      <c r="K13" s="111">
        <v>2.3148148148148225E-5</v>
      </c>
      <c r="L13" s="44" t="s">
        <v>213</v>
      </c>
      <c r="M13" s="79"/>
    </row>
    <row r="14" spans="1:13" ht="16.5" customHeight="1" x14ac:dyDescent="0.2">
      <c r="A14" s="45">
        <f t="shared" si="0"/>
        <v>13</v>
      </c>
      <c r="B14" s="45">
        <f t="shared" si="1"/>
        <v>12</v>
      </c>
      <c r="C14" s="81" t="s">
        <v>177</v>
      </c>
      <c r="D14" s="106">
        <v>3.4953703703703705E-3</v>
      </c>
      <c r="E14" s="106">
        <v>1.423611111111111E-3</v>
      </c>
      <c r="F14" s="106">
        <v>3.7210648148148151E-3</v>
      </c>
      <c r="G14" s="106">
        <v>5.1446759259259258E-3</v>
      </c>
      <c r="H14" s="106">
        <f t="shared" si="4"/>
        <v>5.1446759259259258E-3</v>
      </c>
      <c r="I14" s="106">
        <f t="shared" si="2"/>
        <v>2.256944444444446E-4</v>
      </c>
      <c r="J14" s="67">
        <f t="shared" si="3"/>
        <v>74.47</v>
      </c>
      <c r="K14" s="109">
        <v>0</v>
      </c>
      <c r="L14" s="108"/>
      <c r="M14" s="79"/>
    </row>
    <row r="15" spans="1:13" ht="16.5" customHeight="1" x14ac:dyDescent="0.2">
      <c r="A15" s="45">
        <f t="shared" si="0"/>
        <v>14</v>
      </c>
      <c r="B15" s="45">
        <f t="shared" si="1"/>
        <v>27</v>
      </c>
      <c r="C15" s="81" t="s">
        <v>217</v>
      </c>
      <c r="D15" s="106">
        <v>3.8194444444444443E-3</v>
      </c>
      <c r="E15" s="106">
        <v>1.0995370370370371E-3</v>
      </c>
      <c r="F15" s="106">
        <v>4.0509259259259266E-3</v>
      </c>
      <c r="G15" s="106">
        <v>5.1504629629629635E-3</v>
      </c>
      <c r="H15" s="106">
        <f t="shared" si="4"/>
        <v>5.1504629629629635E-3</v>
      </c>
      <c r="I15" s="106">
        <f t="shared" si="2"/>
        <v>2.3148148148148225E-4</v>
      </c>
      <c r="J15" s="67">
        <f t="shared" si="3"/>
        <v>72.34</v>
      </c>
      <c r="K15" s="109">
        <v>0</v>
      </c>
      <c r="L15" s="108"/>
      <c r="M15" s="79"/>
    </row>
    <row r="16" spans="1:13" ht="16.5" customHeight="1" x14ac:dyDescent="0.2">
      <c r="A16" s="45">
        <f t="shared" si="0"/>
        <v>15</v>
      </c>
      <c r="B16" s="45">
        <f t="shared" si="1"/>
        <v>15</v>
      </c>
      <c r="C16" s="44" t="s">
        <v>218</v>
      </c>
      <c r="D16" s="106">
        <v>3.5532407407407405E-3</v>
      </c>
      <c r="E16" s="106">
        <v>1.3657407407407407E-3</v>
      </c>
      <c r="F16" s="106">
        <v>3.7916666666666671E-3</v>
      </c>
      <c r="G16" s="106">
        <v>5.1689814814814819E-3</v>
      </c>
      <c r="H16" s="106">
        <f t="shared" si="4"/>
        <v>5.1574074074074074E-3</v>
      </c>
      <c r="I16" s="106">
        <f t="shared" si="2"/>
        <v>2.3842592592592665E-4</v>
      </c>
      <c r="J16" s="67">
        <f t="shared" si="3"/>
        <v>70.209999999999994</v>
      </c>
      <c r="K16" s="111">
        <v>1.1574074074074004E-5</v>
      </c>
      <c r="L16" s="44" t="s">
        <v>213</v>
      </c>
      <c r="M16" s="79"/>
    </row>
    <row r="17" spans="1:13" ht="16.5" customHeight="1" x14ac:dyDescent="0.2">
      <c r="A17" s="45">
        <f t="shared" si="0"/>
        <v>16</v>
      </c>
      <c r="B17" s="45">
        <f t="shared" si="1"/>
        <v>1</v>
      </c>
      <c r="C17" s="81" t="s">
        <v>162</v>
      </c>
      <c r="D17" s="106">
        <v>3.1250000000000002E-3</v>
      </c>
      <c r="E17" s="106">
        <v>1.7939814814814817E-3</v>
      </c>
      <c r="F17" s="106">
        <v>3.3703703703703699E-3</v>
      </c>
      <c r="G17" s="106">
        <v>5.1643518518518514E-3</v>
      </c>
      <c r="H17" s="106">
        <f t="shared" si="4"/>
        <v>5.1643518518518514E-3</v>
      </c>
      <c r="I17" s="106">
        <f t="shared" si="2"/>
        <v>2.4537037037036975E-4</v>
      </c>
      <c r="J17" s="67">
        <f t="shared" si="3"/>
        <v>68.09</v>
      </c>
      <c r="K17" s="109">
        <v>0</v>
      </c>
      <c r="L17" s="108"/>
      <c r="M17" s="79"/>
    </row>
    <row r="18" spans="1:13" ht="16.5" customHeight="1" x14ac:dyDescent="0.2">
      <c r="A18" s="45">
        <f t="shared" si="0"/>
        <v>17</v>
      </c>
      <c r="B18" s="45">
        <f t="shared" si="1"/>
        <v>22</v>
      </c>
      <c r="C18" s="81" t="s">
        <v>219</v>
      </c>
      <c r="D18" s="106">
        <v>3.6458333333333334E-3</v>
      </c>
      <c r="E18" s="106">
        <v>1.2731481481481483E-3</v>
      </c>
      <c r="F18" s="106">
        <v>3.8935185185185192E-3</v>
      </c>
      <c r="G18" s="106">
        <v>5.1666666666666675E-3</v>
      </c>
      <c r="H18" s="106">
        <f t="shared" si="4"/>
        <v>5.1666666666666675E-3</v>
      </c>
      <c r="I18" s="106">
        <f t="shared" si="2"/>
        <v>2.4768518518518585E-4</v>
      </c>
      <c r="J18" s="67">
        <f t="shared" si="3"/>
        <v>65.959999999999994</v>
      </c>
      <c r="K18" s="109">
        <v>0</v>
      </c>
      <c r="L18" s="108"/>
      <c r="M18" s="79"/>
    </row>
    <row r="19" spans="1:13" ht="16.5" customHeight="1" x14ac:dyDescent="0.2">
      <c r="A19" s="45">
        <f t="shared" si="0"/>
        <v>18</v>
      </c>
      <c r="B19" s="45">
        <f t="shared" si="1"/>
        <v>3</v>
      </c>
      <c r="C19" s="44" t="s">
        <v>220</v>
      </c>
      <c r="D19" s="106">
        <v>3.2638888888888887E-3</v>
      </c>
      <c r="E19" s="106">
        <v>1.6550925925925926E-3</v>
      </c>
      <c r="F19" s="106">
        <v>3.5185185185185189E-3</v>
      </c>
      <c r="G19" s="106">
        <v>5.1736111111111115E-3</v>
      </c>
      <c r="H19" s="106">
        <f t="shared" si="4"/>
        <v>5.1736111111111115E-3</v>
      </c>
      <c r="I19" s="106">
        <f t="shared" si="2"/>
        <v>2.5462962962963026E-4</v>
      </c>
      <c r="J19" s="67">
        <f t="shared" si="3"/>
        <v>63.83</v>
      </c>
      <c r="K19" s="109">
        <v>0</v>
      </c>
      <c r="L19" s="108"/>
      <c r="M19" s="79"/>
    </row>
    <row r="20" spans="1:13" ht="16.5" customHeight="1" x14ac:dyDescent="0.2">
      <c r="A20" s="45">
        <f t="shared" si="0"/>
        <v>19</v>
      </c>
      <c r="B20" s="45">
        <f t="shared" si="1"/>
        <v>14</v>
      </c>
      <c r="C20" s="44" t="s">
        <v>185</v>
      </c>
      <c r="D20" s="106">
        <v>3.5300925925925925E-3</v>
      </c>
      <c r="E20" s="106">
        <v>1.3888888888888887E-3</v>
      </c>
      <c r="F20" s="106">
        <v>3.7847222222222223E-3</v>
      </c>
      <c r="G20" s="106">
        <v>5.1979166666666667E-3</v>
      </c>
      <c r="H20" s="106">
        <f t="shared" si="4"/>
        <v>5.1747685185185186E-3</v>
      </c>
      <c r="I20" s="106">
        <f t="shared" si="2"/>
        <v>2.5462962962962982E-4</v>
      </c>
      <c r="J20" s="67">
        <f t="shared" si="3"/>
        <v>61.7</v>
      </c>
      <c r="K20" s="111">
        <v>2.3148148148148225E-5</v>
      </c>
      <c r="L20" s="44" t="s">
        <v>213</v>
      </c>
      <c r="M20" s="79"/>
    </row>
    <row r="21" spans="1:13" ht="16.5" customHeight="1" x14ac:dyDescent="0.2">
      <c r="A21" s="45">
        <f t="shared" si="0"/>
        <v>20</v>
      </c>
      <c r="B21" s="45">
        <f t="shared" si="1"/>
        <v>10</v>
      </c>
      <c r="C21" s="44" t="s">
        <v>221</v>
      </c>
      <c r="D21" s="106">
        <v>3.4490740740740745E-3</v>
      </c>
      <c r="E21" s="106">
        <v>1.4699074074074074E-3</v>
      </c>
      <c r="F21" s="106">
        <v>3.7060185185185182E-3</v>
      </c>
      <c r="G21" s="106">
        <v>5.1759259259259258E-3</v>
      </c>
      <c r="H21" s="106">
        <f t="shared" si="4"/>
        <v>5.1759259259259258E-3</v>
      </c>
      <c r="I21" s="106">
        <f t="shared" si="2"/>
        <v>2.5694444444444376E-4</v>
      </c>
      <c r="J21" s="67">
        <f t="shared" si="3"/>
        <v>59.57</v>
      </c>
      <c r="K21" s="109">
        <v>0</v>
      </c>
      <c r="L21" s="108"/>
      <c r="M21" s="79"/>
    </row>
    <row r="22" spans="1:13" ht="16.5" customHeight="1" x14ac:dyDescent="0.2">
      <c r="A22" s="45">
        <f t="shared" si="0"/>
        <v>21</v>
      </c>
      <c r="B22" s="45">
        <f t="shared" si="1"/>
        <v>2</v>
      </c>
      <c r="C22" s="44" t="s">
        <v>222</v>
      </c>
      <c r="D22" s="106">
        <v>3.1828703703703702E-3</v>
      </c>
      <c r="E22" s="106">
        <v>1.7361111111111112E-3</v>
      </c>
      <c r="F22" s="106">
        <v>3.449074074074074E-3</v>
      </c>
      <c r="G22" s="106">
        <v>5.185185185185185E-3</v>
      </c>
      <c r="H22" s="106">
        <f t="shared" si="4"/>
        <v>5.185185185185185E-3</v>
      </c>
      <c r="I22" s="106">
        <f t="shared" si="2"/>
        <v>2.6620370370370383E-4</v>
      </c>
      <c r="J22" s="67">
        <f t="shared" si="3"/>
        <v>57.45</v>
      </c>
      <c r="K22" s="109">
        <v>0</v>
      </c>
      <c r="L22" s="108"/>
      <c r="M22" s="79"/>
    </row>
    <row r="23" spans="1:13" ht="16.5" customHeight="1" x14ac:dyDescent="0.2">
      <c r="A23" s="45">
        <f t="shared" si="0"/>
        <v>22</v>
      </c>
      <c r="B23" s="45">
        <f t="shared" si="1"/>
        <v>25</v>
      </c>
      <c r="C23" s="44" t="s">
        <v>223</v>
      </c>
      <c r="D23" s="106">
        <v>3.7268518518518514E-3</v>
      </c>
      <c r="E23" s="106">
        <v>1.1921296296296298E-3</v>
      </c>
      <c r="F23" s="106">
        <v>4.0104166666666665E-3</v>
      </c>
      <c r="G23" s="106">
        <v>5.2025462962962963E-3</v>
      </c>
      <c r="H23" s="106">
        <f t="shared" si="4"/>
        <v>5.2025462962962963E-3</v>
      </c>
      <c r="I23" s="106">
        <f t="shared" si="2"/>
        <v>2.8356481481481505E-4</v>
      </c>
      <c r="J23" s="67">
        <f t="shared" si="3"/>
        <v>55.32</v>
      </c>
      <c r="K23" s="109">
        <v>0</v>
      </c>
      <c r="L23" s="108"/>
      <c r="M23" s="79"/>
    </row>
    <row r="24" spans="1:13" ht="16.5" customHeight="1" x14ac:dyDescent="0.2">
      <c r="A24" s="45">
        <f t="shared" si="0"/>
        <v>23</v>
      </c>
      <c r="B24" s="45">
        <f t="shared" si="1"/>
        <v>21</v>
      </c>
      <c r="C24" s="44" t="s">
        <v>164</v>
      </c>
      <c r="D24" s="106">
        <v>3.5879629629629634E-3</v>
      </c>
      <c r="E24" s="106">
        <v>1.3310185185185185E-3</v>
      </c>
      <c r="F24" s="106">
        <v>3.8761574074074072E-3</v>
      </c>
      <c r="G24" s="106">
        <v>5.2071759259259259E-3</v>
      </c>
      <c r="H24" s="106">
        <f t="shared" si="4"/>
        <v>5.2071759259259259E-3</v>
      </c>
      <c r="I24" s="106">
        <f t="shared" si="2"/>
        <v>2.8819444444444378E-4</v>
      </c>
      <c r="J24" s="67">
        <f t="shared" si="3"/>
        <v>53.19</v>
      </c>
      <c r="K24" s="109">
        <v>0</v>
      </c>
      <c r="L24" s="108"/>
      <c r="M24" s="79"/>
    </row>
    <row r="25" spans="1:13" ht="16.5" customHeight="1" x14ac:dyDescent="0.2">
      <c r="A25" s="45">
        <f t="shared" si="0"/>
        <v>24</v>
      </c>
      <c r="B25" s="45">
        <f t="shared" si="1"/>
        <v>46</v>
      </c>
      <c r="C25" s="44" t="s">
        <v>224</v>
      </c>
      <c r="D25" s="106">
        <v>4.9189814814814816E-3</v>
      </c>
      <c r="E25" s="106">
        <v>0</v>
      </c>
      <c r="F25" s="106">
        <v>5.208333333333333E-3</v>
      </c>
      <c r="G25" s="106">
        <v>5.208333333333333E-3</v>
      </c>
      <c r="H25" s="106">
        <f t="shared" si="4"/>
        <v>5.208333333333333E-3</v>
      </c>
      <c r="I25" s="106">
        <f t="shared" si="2"/>
        <v>2.893518518518514E-4</v>
      </c>
      <c r="J25" s="67">
        <f t="shared" si="3"/>
        <v>51.06</v>
      </c>
      <c r="K25" s="109">
        <v>0</v>
      </c>
      <c r="L25" s="108"/>
      <c r="M25" s="79"/>
    </row>
    <row r="26" spans="1:13" ht="16.5" customHeight="1" x14ac:dyDescent="0.2">
      <c r="A26" s="45">
        <f t="shared" si="0"/>
        <v>25</v>
      </c>
      <c r="B26" s="45">
        <f t="shared" si="1"/>
        <v>16</v>
      </c>
      <c r="C26" s="44" t="s">
        <v>243</v>
      </c>
      <c r="D26" s="106">
        <v>3.4953703703703705E-3</v>
      </c>
      <c r="E26" s="106">
        <v>1.423611111111111E-3</v>
      </c>
      <c r="F26" s="106">
        <v>3.7962962962962959E-3</v>
      </c>
      <c r="G26" s="106">
        <v>5.2199074074074066E-3</v>
      </c>
      <c r="H26" s="106">
        <f t="shared" si="4"/>
        <v>5.2199074074074066E-3</v>
      </c>
      <c r="I26" s="106">
        <f t="shared" si="2"/>
        <v>3.0092592592592541E-4</v>
      </c>
      <c r="J26" s="67">
        <f t="shared" si="3"/>
        <v>48.94</v>
      </c>
      <c r="K26" s="109">
        <v>0</v>
      </c>
      <c r="L26" s="108"/>
      <c r="M26" s="79"/>
    </row>
    <row r="27" spans="1:13" ht="16.5" customHeight="1" x14ac:dyDescent="0.2">
      <c r="A27" s="45">
        <f t="shared" si="0"/>
        <v>26</v>
      </c>
      <c r="B27" s="45">
        <f t="shared" si="1"/>
        <v>36</v>
      </c>
      <c r="C27" s="44" t="s">
        <v>179</v>
      </c>
      <c r="D27" s="106">
        <v>3.9351851851851857E-3</v>
      </c>
      <c r="E27" s="106">
        <v>9.8379629629629642E-4</v>
      </c>
      <c r="F27" s="106">
        <v>4.238425925925925E-3</v>
      </c>
      <c r="G27" s="106">
        <v>5.2222222222222218E-3</v>
      </c>
      <c r="H27" s="106">
        <f t="shared" si="4"/>
        <v>5.2222222222222218E-3</v>
      </c>
      <c r="I27" s="106">
        <f t="shared" si="2"/>
        <v>3.0324074074073934E-4</v>
      </c>
      <c r="J27" s="67">
        <f t="shared" si="3"/>
        <v>46.81</v>
      </c>
      <c r="K27" s="109">
        <v>0</v>
      </c>
      <c r="L27" s="108"/>
      <c r="M27" s="79"/>
    </row>
    <row r="28" spans="1:13" ht="16.5" customHeight="1" x14ac:dyDescent="0.2">
      <c r="A28" s="45">
        <f t="shared" si="0"/>
        <v>27</v>
      </c>
      <c r="B28" s="45">
        <f t="shared" si="1"/>
        <v>23</v>
      </c>
      <c r="C28" s="44" t="s">
        <v>225</v>
      </c>
      <c r="D28" s="106">
        <v>3.5879629629629634E-3</v>
      </c>
      <c r="E28" s="106">
        <v>1.3310185185185185E-3</v>
      </c>
      <c r="F28" s="106">
        <v>3.9004629629629632E-3</v>
      </c>
      <c r="G28" s="106">
        <v>5.2314814814814819E-3</v>
      </c>
      <c r="H28" s="106">
        <f t="shared" si="4"/>
        <v>5.2314814814814819E-3</v>
      </c>
      <c r="I28" s="106">
        <f t="shared" si="2"/>
        <v>3.1249999999999984E-4</v>
      </c>
      <c r="J28" s="67">
        <f t="shared" si="3"/>
        <v>44.68</v>
      </c>
      <c r="K28" s="109">
        <v>0</v>
      </c>
      <c r="L28" s="108"/>
      <c r="M28" s="79"/>
    </row>
    <row r="29" spans="1:13" ht="16.5" customHeight="1" x14ac:dyDescent="0.2">
      <c r="A29" s="45">
        <f t="shared" si="0"/>
        <v>28</v>
      </c>
      <c r="B29" s="45">
        <f t="shared" si="1"/>
        <v>34</v>
      </c>
      <c r="C29" s="44" t="s">
        <v>226</v>
      </c>
      <c r="D29" s="106">
        <v>3.8773148148148143E-3</v>
      </c>
      <c r="E29" s="106">
        <v>1.0416666666666667E-3</v>
      </c>
      <c r="F29" s="106">
        <v>4.2071759259259267E-3</v>
      </c>
      <c r="G29" s="106">
        <v>5.2488425925925931E-3</v>
      </c>
      <c r="H29" s="106">
        <f t="shared" si="4"/>
        <v>5.2488425925925931E-3</v>
      </c>
      <c r="I29" s="106">
        <f t="shared" si="2"/>
        <v>3.2986111111111237E-4</v>
      </c>
      <c r="J29" s="67">
        <f t="shared" si="3"/>
        <v>42.55</v>
      </c>
      <c r="K29" s="109">
        <v>0</v>
      </c>
      <c r="L29" s="108"/>
      <c r="M29" s="79"/>
    </row>
    <row r="30" spans="1:13" ht="16.5" customHeight="1" x14ac:dyDescent="0.2">
      <c r="A30" s="45">
        <f t="shared" si="0"/>
        <v>29</v>
      </c>
      <c r="B30" s="45">
        <f t="shared" si="1"/>
        <v>28</v>
      </c>
      <c r="C30" s="44" t="s">
        <v>168</v>
      </c>
      <c r="D30" s="106">
        <v>3.7268518518518514E-3</v>
      </c>
      <c r="E30" s="106">
        <v>1.1921296296296298E-3</v>
      </c>
      <c r="F30" s="106">
        <v>4.0625000000000001E-3</v>
      </c>
      <c r="G30" s="106">
        <v>5.2546296296296299E-3</v>
      </c>
      <c r="H30" s="106">
        <f t="shared" si="4"/>
        <v>5.2546296296296299E-3</v>
      </c>
      <c r="I30" s="106">
        <f t="shared" si="2"/>
        <v>3.3564814814814872E-4</v>
      </c>
      <c r="J30" s="67">
        <f t="shared" si="3"/>
        <v>40.43</v>
      </c>
      <c r="K30" s="109">
        <v>0</v>
      </c>
      <c r="L30" s="108"/>
      <c r="M30" s="79"/>
    </row>
    <row r="31" spans="1:13" ht="16.5" customHeight="1" x14ac:dyDescent="0.2">
      <c r="A31" s="45">
        <f t="shared" si="0"/>
        <v>30</v>
      </c>
      <c r="B31" s="45">
        <f t="shared" si="1"/>
        <v>38</v>
      </c>
      <c r="C31" s="44" t="s">
        <v>187</v>
      </c>
      <c r="D31" s="106">
        <v>3.9351851851851857E-3</v>
      </c>
      <c r="E31" s="106">
        <v>9.8379629629629642E-4</v>
      </c>
      <c r="F31" s="106">
        <v>4.2731481481481492E-3</v>
      </c>
      <c r="G31" s="106">
        <v>5.2569444444444452E-3</v>
      </c>
      <c r="H31" s="106">
        <f t="shared" si="4"/>
        <v>5.2569444444444452E-3</v>
      </c>
      <c r="I31" s="106">
        <f t="shared" si="2"/>
        <v>3.3796296296296352E-4</v>
      </c>
      <c r="J31" s="67">
        <f t="shared" si="3"/>
        <v>38.299999999999997</v>
      </c>
      <c r="K31" s="109">
        <v>0</v>
      </c>
      <c r="L31" s="108"/>
      <c r="M31" s="79"/>
    </row>
    <row r="32" spans="1:13" ht="16.5" customHeight="1" x14ac:dyDescent="0.2">
      <c r="A32" s="45">
        <f t="shared" si="0"/>
        <v>31</v>
      </c>
      <c r="B32" s="45">
        <f t="shared" si="1"/>
        <v>8</v>
      </c>
      <c r="C32" s="44" t="s">
        <v>227</v>
      </c>
      <c r="D32" s="106">
        <v>3.2638888888888887E-3</v>
      </c>
      <c r="E32" s="106">
        <v>1.6550925925925926E-3</v>
      </c>
      <c r="F32" s="106">
        <v>3.6053240740740742E-3</v>
      </c>
      <c r="G32" s="106">
        <v>5.2604166666666667E-3</v>
      </c>
      <c r="H32" s="106">
        <f t="shared" si="4"/>
        <v>5.2604166666666667E-3</v>
      </c>
      <c r="I32" s="106">
        <f t="shared" si="2"/>
        <v>3.414351851851855E-4</v>
      </c>
      <c r="J32" s="67">
        <f t="shared" si="3"/>
        <v>36.17</v>
      </c>
      <c r="K32" s="109">
        <v>0</v>
      </c>
      <c r="L32" s="108"/>
      <c r="M32" s="79"/>
    </row>
    <row r="33" spans="1:13" ht="16.5" customHeight="1" x14ac:dyDescent="0.2">
      <c r="A33" s="45">
        <f t="shared" si="0"/>
        <v>32</v>
      </c>
      <c r="B33" s="45">
        <f t="shared" si="1"/>
        <v>35</v>
      </c>
      <c r="C33" s="44" t="s">
        <v>238</v>
      </c>
      <c r="D33" s="106">
        <v>3.8773148148148143E-3</v>
      </c>
      <c r="E33" s="106">
        <v>1.0416666666666667E-3</v>
      </c>
      <c r="F33" s="106">
        <v>4.2361111111111106E-3</v>
      </c>
      <c r="G33" s="106">
        <v>5.2777777777777771E-3</v>
      </c>
      <c r="H33" s="106">
        <f t="shared" si="4"/>
        <v>5.2777777777777771E-3</v>
      </c>
      <c r="I33" s="106">
        <f t="shared" si="2"/>
        <v>3.5879629629629629E-4</v>
      </c>
      <c r="J33" s="67">
        <f t="shared" si="3"/>
        <v>34.04</v>
      </c>
      <c r="K33" s="109">
        <v>0</v>
      </c>
      <c r="L33" s="108"/>
      <c r="M33" s="79"/>
    </row>
    <row r="34" spans="1:13" ht="16.5" customHeight="1" x14ac:dyDescent="0.2">
      <c r="A34" s="45">
        <f t="shared" si="0"/>
        <v>33</v>
      </c>
      <c r="B34" s="45">
        <f t="shared" si="1"/>
        <v>29</v>
      </c>
      <c r="C34" s="44" t="s">
        <v>228</v>
      </c>
      <c r="D34" s="106">
        <v>3.7037037037037034E-3</v>
      </c>
      <c r="E34" s="106">
        <v>1.2152777777777778E-3</v>
      </c>
      <c r="F34" s="106">
        <v>4.0659722222222226E-3</v>
      </c>
      <c r="G34" s="106">
        <v>5.2812500000000004E-3</v>
      </c>
      <c r="H34" s="106">
        <f t="shared" si="4"/>
        <v>5.2812500000000004E-3</v>
      </c>
      <c r="I34" s="106">
        <f t="shared" si="2"/>
        <v>3.6226851851851915E-4</v>
      </c>
      <c r="J34" s="67">
        <f t="shared" si="3"/>
        <v>31.91</v>
      </c>
      <c r="K34" s="109">
        <v>0</v>
      </c>
      <c r="L34" s="108"/>
      <c r="M34" s="79"/>
    </row>
    <row r="35" spans="1:13" ht="16.5" customHeight="1" x14ac:dyDescent="0.2">
      <c r="A35" s="45">
        <f t="shared" si="0"/>
        <v>34</v>
      </c>
      <c r="B35" s="45">
        <f t="shared" si="1"/>
        <v>19</v>
      </c>
      <c r="C35" s="44" t="s">
        <v>240</v>
      </c>
      <c r="D35" s="106">
        <v>3.4490740740740745E-3</v>
      </c>
      <c r="E35" s="106">
        <v>1.4699074074074074E-3</v>
      </c>
      <c r="F35" s="106">
        <v>3.8310185185185175E-3</v>
      </c>
      <c r="G35" s="106">
        <v>5.3009259259259251E-3</v>
      </c>
      <c r="H35" s="106">
        <f t="shared" si="4"/>
        <v>5.3009259259259251E-3</v>
      </c>
      <c r="I35" s="106">
        <f t="shared" si="2"/>
        <v>3.81944444444443E-4</v>
      </c>
      <c r="J35" s="67">
        <f t="shared" si="3"/>
        <v>29.79</v>
      </c>
      <c r="K35" s="109">
        <v>0</v>
      </c>
      <c r="L35" s="108"/>
      <c r="M35" s="79"/>
    </row>
    <row r="36" spans="1:13" ht="16.5" customHeight="1" x14ac:dyDescent="0.2">
      <c r="A36" s="45">
        <f t="shared" si="0"/>
        <v>35</v>
      </c>
      <c r="B36" s="45">
        <f t="shared" si="1"/>
        <v>43</v>
      </c>
      <c r="C36" s="44" t="s">
        <v>165</v>
      </c>
      <c r="D36" s="106">
        <v>4.155092592592593E-3</v>
      </c>
      <c r="E36" s="106">
        <v>7.6388888888888893E-4</v>
      </c>
      <c r="F36" s="106">
        <v>4.5381944444444445E-3</v>
      </c>
      <c r="G36" s="106">
        <v>5.3136574074074067E-3</v>
      </c>
      <c r="H36" s="106">
        <f t="shared" si="4"/>
        <v>5.3020833333333323E-3</v>
      </c>
      <c r="I36" s="106">
        <f t="shared" si="2"/>
        <v>3.8310185185185149E-4</v>
      </c>
      <c r="J36" s="67">
        <f t="shared" si="3"/>
        <v>27.66</v>
      </c>
      <c r="K36" s="111">
        <v>1.1574074074074112E-5</v>
      </c>
      <c r="L36" s="44" t="s">
        <v>213</v>
      </c>
      <c r="M36" s="79"/>
    </row>
    <row r="37" spans="1:13" ht="16.5" customHeight="1" x14ac:dyDescent="0.2">
      <c r="A37" s="45">
        <f t="shared" si="0"/>
        <v>36</v>
      </c>
      <c r="B37" s="45">
        <f t="shared" si="1"/>
        <v>39</v>
      </c>
      <c r="C37" s="44" t="s">
        <v>229</v>
      </c>
      <c r="D37" s="106">
        <v>3.8773148148148143E-3</v>
      </c>
      <c r="E37" s="106">
        <v>1.0416666666666667E-3</v>
      </c>
      <c r="F37" s="106">
        <v>4.2754629629629627E-3</v>
      </c>
      <c r="G37" s="106">
        <v>5.3171296296296291E-3</v>
      </c>
      <c r="H37" s="106">
        <f t="shared" si="4"/>
        <v>5.3171296296296291E-3</v>
      </c>
      <c r="I37" s="106">
        <f t="shared" si="2"/>
        <v>3.9814814814814834E-4</v>
      </c>
      <c r="J37" s="67">
        <f t="shared" si="3"/>
        <v>25.53</v>
      </c>
      <c r="K37" s="109">
        <v>0</v>
      </c>
      <c r="L37" s="108"/>
      <c r="M37" s="79"/>
    </row>
    <row r="38" spans="1:13" ht="16.5" customHeight="1" x14ac:dyDescent="0.2">
      <c r="A38" s="45">
        <f t="shared" si="0"/>
        <v>37</v>
      </c>
      <c r="B38" s="45">
        <f t="shared" si="1"/>
        <v>24</v>
      </c>
      <c r="C38" s="44" t="s">
        <v>230</v>
      </c>
      <c r="D38" s="106">
        <v>3.5763888888888889E-3</v>
      </c>
      <c r="E38" s="106">
        <v>1.3425925925925927E-3</v>
      </c>
      <c r="F38" s="106">
        <v>3.9780092592592593E-3</v>
      </c>
      <c r="G38" s="106">
        <v>5.3437500000000004E-3</v>
      </c>
      <c r="H38" s="106">
        <f t="shared" si="4"/>
        <v>5.3206018518518524E-3</v>
      </c>
      <c r="I38" s="106">
        <f t="shared" si="2"/>
        <v>4.0162037037037033E-4</v>
      </c>
      <c r="J38" s="67">
        <f t="shared" si="3"/>
        <v>23.4</v>
      </c>
      <c r="K38" s="111">
        <v>2.3148148148148225E-5</v>
      </c>
      <c r="L38" s="44" t="s">
        <v>213</v>
      </c>
      <c r="M38" s="79"/>
    </row>
    <row r="39" spans="1:13" ht="16.5" customHeight="1" x14ac:dyDescent="0.2">
      <c r="A39" s="45">
        <f t="shared" si="0"/>
        <v>38</v>
      </c>
      <c r="B39" s="45">
        <f t="shared" si="1"/>
        <v>40</v>
      </c>
      <c r="C39" s="44" t="s">
        <v>245</v>
      </c>
      <c r="D39" s="106">
        <v>3.9120370370370368E-3</v>
      </c>
      <c r="E39" s="106">
        <v>1.0069444444444444E-3</v>
      </c>
      <c r="F39" s="106">
        <v>4.3171296296296308E-3</v>
      </c>
      <c r="G39" s="106">
        <v>5.3240740740740748E-3</v>
      </c>
      <c r="H39" s="106">
        <f t="shared" si="4"/>
        <v>5.3240740740740748E-3</v>
      </c>
      <c r="I39" s="106">
        <f t="shared" si="2"/>
        <v>4.0509259259259404E-4</v>
      </c>
      <c r="J39" s="67">
        <f t="shared" si="3"/>
        <v>21.28</v>
      </c>
      <c r="K39" s="109">
        <v>0</v>
      </c>
      <c r="L39" s="108"/>
      <c r="M39" s="79"/>
    </row>
    <row r="40" spans="1:13" ht="16.5" customHeight="1" x14ac:dyDescent="0.2">
      <c r="A40" s="45">
        <f t="shared" si="0"/>
        <v>39</v>
      </c>
      <c r="B40" s="45">
        <f t="shared" si="1"/>
        <v>30</v>
      </c>
      <c r="C40" s="44" t="s">
        <v>231</v>
      </c>
      <c r="D40" s="106">
        <v>3.7268518518518514E-3</v>
      </c>
      <c r="E40" s="106">
        <v>1.1921296296296298E-3</v>
      </c>
      <c r="F40" s="106">
        <v>4.1435185185185186E-3</v>
      </c>
      <c r="G40" s="106">
        <v>5.3356481481481484E-3</v>
      </c>
      <c r="H40" s="106">
        <f t="shared" si="4"/>
        <v>5.3356481481481484E-3</v>
      </c>
      <c r="I40" s="106">
        <f t="shared" si="2"/>
        <v>4.1666666666666718E-4</v>
      </c>
      <c r="J40" s="67">
        <f t="shared" si="3"/>
        <v>19.149999999999999</v>
      </c>
      <c r="K40" s="109">
        <v>0</v>
      </c>
      <c r="L40" s="108"/>
      <c r="M40" s="79"/>
    </row>
    <row r="41" spans="1:13" ht="16.5" customHeight="1" x14ac:dyDescent="0.2">
      <c r="A41" s="45">
        <f t="shared" si="0"/>
        <v>40</v>
      </c>
      <c r="B41" s="45">
        <f t="shared" si="1"/>
        <v>26</v>
      </c>
      <c r="C41" s="44" t="s">
        <v>232</v>
      </c>
      <c r="D41" s="106">
        <v>3.5879629629629634E-3</v>
      </c>
      <c r="E41" s="106">
        <v>1.3310185185185185E-3</v>
      </c>
      <c r="F41" s="106">
        <v>4.0277777777777777E-3</v>
      </c>
      <c r="G41" s="106">
        <v>5.3587962962962964E-3</v>
      </c>
      <c r="H41" s="106">
        <f t="shared" si="4"/>
        <v>5.3587962962962964E-3</v>
      </c>
      <c r="I41" s="106">
        <f t="shared" si="2"/>
        <v>4.3981481481481432E-4</v>
      </c>
      <c r="J41" s="67">
        <f t="shared" si="3"/>
        <v>17.02</v>
      </c>
      <c r="K41" s="109">
        <v>0</v>
      </c>
      <c r="L41" s="108"/>
      <c r="M41" s="79"/>
    </row>
    <row r="42" spans="1:13" ht="16.5" customHeight="1" x14ac:dyDescent="0.2">
      <c r="A42" s="45">
        <f t="shared" si="0"/>
        <v>41</v>
      </c>
      <c r="B42" s="45">
        <f t="shared" si="1"/>
        <v>41</v>
      </c>
      <c r="C42" s="44" t="s">
        <v>183</v>
      </c>
      <c r="D42" s="106">
        <v>3.9120370370370368E-3</v>
      </c>
      <c r="E42" s="106">
        <v>1.0069444444444444E-3</v>
      </c>
      <c r="F42" s="106">
        <v>4.3750000000000004E-3</v>
      </c>
      <c r="G42" s="106">
        <v>5.3819444444444453E-3</v>
      </c>
      <c r="H42" s="106">
        <f t="shared" si="4"/>
        <v>5.3819444444444453E-3</v>
      </c>
      <c r="I42" s="106">
        <f t="shared" si="2"/>
        <v>4.6296296296296363E-4</v>
      </c>
      <c r="J42" s="67">
        <f t="shared" si="3"/>
        <v>14.89</v>
      </c>
      <c r="K42" s="109">
        <v>0</v>
      </c>
      <c r="L42" s="108"/>
      <c r="M42" s="79"/>
    </row>
    <row r="43" spans="1:13" ht="16.5" customHeight="1" x14ac:dyDescent="0.2">
      <c r="A43" s="45">
        <f t="shared" si="0"/>
        <v>42</v>
      </c>
      <c r="B43" s="45">
        <f t="shared" si="1"/>
        <v>32</v>
      </c>
      <c r="C43" s="44" t="s">
        <v>186</v>
      </c>
      <c r="D43" s="106">
        <v>3.7037037037037034E-3</v>
      </c>
      <c r="E43" s="106">
        <v>1.2152777777777778E-3</v>
      </c>
      <c r="F43" s="106">
        <v>4.178240740740741E-3</v>
      </c>
      <c r="G43" s="106">
        <v>5.3935185185185188E-3</v>
      </c>
      <c r="H43" s="106">
        <f t="shared" si="4"/>
        <v>5.3935185185185188E-3</v>
      </c>
      <c r="I43" s="106">
        <f t="shared" si="2"/>
        <v>4.7453703703703764E-4</v>
      </c>
      <c r="J43" s="67">
        <f t="shared" si="3"/>
        <v>12.77</v>
      </c>
      <c r="K43" s="109">
        <v>0</v>
      </c>
      <c r="L43" s="108"/>
      <c r="M43" s="79"/>
    </row>
    <row r="44" spans="1:13" ht="16.5" customHeight="1" x14ac:dyDescent="0.2">
      <c r="A44" s="45">
        <f t="shared" si="0"/>
        <v>43</v>
      </c>
      <c r="B44" s="45">
        <f t="shared" si="1"/>
        <v>42</v>
      </c>
      <c r="C44" s="44" t="s">
        <v>237</v>
      </c>
      <c r="D44" s="106">
        <v>3.9583333333333337E-3</v>
      </c>
      <c r="E44" s="106">
        <v>9.6064814814814808E-4</v>
      </c>
      <c r="F44" s="106">
        <v>4.4340277777777789E-3</v>
      </c>
      <c r="G44" s="106">
        <v>5.3946759259259269E-3</v>
      </c>
      <c r="H44" s="106">
        <f t="shared" si="4"/>
        <v>5.3946759259259269E-3</v>
      </c>
      <c r="I44" s="106">
        <f t="shared" si="2"/>
        <v>4.7569444444444525E-4</v>
      </c>
      <c r="J44" s="67">
        <f t="shared" si="3"/>
        <v>10.64</v>
      </c>
      <c r="K44" s="109">
        <v>0</v>
      </c>
      <c r="L44" s="108"/>
      <c r="M44" s="79"/>
    </row>
    <row r="45" spans="1:13" ht="16.5" customHeight="1" x14ac:dyDescent="0.2">
      <c r="A45" s="45">
        <f t="shared" si="0"/>
        <v>44</v>
      </c>
      <c r="B45" s="45">
        <f t="shared" si="1"/>
        <v>45</v>
      </c>
      <c r="C45" s="44" t="s">
        <v>233</v>
      </c>
      <c r="D45" s="106">
        <v>4.5717592592592589E-3</v>
      </c>
      <c r="E45" s="106">
        <v>3.4722222222222218E-4</v>
      </c>
      <c r="F45" s="106">
        <v>5.069444444444445E-3</v>
      </c>
      <c r="G45" s="106">
        <v>5.4166666666666669E-3</v>
      </c>
      <c r="H45" s="106">
        <f t="shared" si="4"/>
        <v>5.4166666666666669E-3</v>
      </c>
      <c r="I45" s="106">
        <f t="shared" si="2"/>
        <v>4.9768518518518608E-4</v>
      </c>
      <c r="J45" s="67">
        <f t="shared" si="3"/>
        <v>8.51</v>
      </c>
      <c r="K45" s="109">
        <v>0</v>
      </c>
      <c r="L45" s="108"/>
      <c r="M45" s="79"/>
    </row>
    <row r="46" spans="1:13" ht="16.5" customHeight="1" x14ac:dyDescent="0.2">
      <c r="A46" s="45">
        <f t="shared" si="0"/>
        <v>45</v>
      </c>
      <c r="B46" s="45">
        <f t="shared" si="1"/>
        <v>44</v>
      </c>
      <c r="C46" s="44" t="s">
        <v>234</v>
      </c>
      <c r="D46" s="106">
        <v>4.155092592592593E-3</v>
      </c>
      <c r="E46" s="106">
        <v>7.6388888888888893E-4</v>
      </c>
      <c r="F46" s="106">
        <v>4.6874999999999998E-3</v>
      </c>
      <c r="G46" s="106">
        <v>5.4513888888888884E-3</v>
      </c>
      <c r="H46" s="106">
        <f t="shared" si="4"/>
        <v>5.4513888888888884E-3</v>
      </c>
      <c r="I46" s="106">
        <f t="shared" si="2"/>
        <v>5.3240740740740679E-4</v>
      </c>
      <c r="J46" s="67">
        <f t="shared" si="3"/>
        <v>6.38</v>
      </c>
      <c r="K46" s="109">
        <v>0</v>
      </c>
      <c r="L46" s="108"/>
      <c r="M46" s="79"/>
    </row>
    <row r="47" spans="1:13" ht="16.5" customHeight="1" x14ac:dyDescent="0.2">
      <c r="A47" s="45">
        <f t="shared" si="0"/>
        <v>46</v>
      </c>
      <c r="B47" s="45">
        <f t="shared" si="1"/>
        <v>33</v>
      </c>
      <c r="C47" s="44" t="s">
        <v>235</v>
      </c>
      <c r="D47" s="106">
        <v>3.6458333333333334E-3</v>
      </c>
      <c r="E47" s="106">
        <v>1.2731481481481483E-3</v>
      </c>
      <c r="F47" s="106">
        <v>4.1805555555555554E-3</v>
      </c>
      <c r="G47" s="106">
        <v>5.4537037037037037E-3</v>
      </c>
      <c r="H47" s="106">
        <f t="shared" si="4"/>
        <v>5.4537037037037037E-3</v>
      </c>
      <c r="I47" s="106">
        <f t="shared" si="2"/>
        <v>5.3472222222222202E-4</v>
      </c>
      <c r="J47" s="67">
        <f t="shared" si="3"/>
        <v>4.26</v>
      </c>
      <c r="K47" s="109">
        <v>0</v>
      </c>
      <c r="L47" s="113"/>
      <c r="M47" s="79"/>
    </row>
    <row r="48" spans="1:13" ht="16.5" customHeight="1" x14ac:dyDescent="0.2">
      <c r="A48" s="45">
        <f t="shared" si="0"/>
        <v>47</v>
      </c>
      <c r="B48" s="45">
        <f t="shared" si="1"/>
        <v>47</v>
      </c>
      <c r="C48" s="44" t="s">
        <v>236</v>
      </c>
      <c r="D48" s="106">
        <v>4.5138888888888885E-3</v>
      </c>
      <c r="E48" s="106">
        <v>4.0509259259259258E-4</v>
      </c>
      <c r="F48" s="106">
        <v>5.2662037037037035E-3</v>
      </c>
      <c r="G48" s="106">
        <v>5.6712962962962958E-3</v>
      </c>
      <c r="H48" s="106">
        <f t="shared" si="4"/>
        <v>5.6712962962962958E-3</v>
      </c>
      <c r="I48" s="106">
        <f t="shared" si="2"/>
        <v>7.5231481481481503E-4</v>
      </c>
      <c r="J48" s="67">
        <f t="shared" si="3"/>
        <v>2.13</v>
      </c>
      <c r="K48" s="109">
        <v>0</v>
      </c>
      <c r="L48" s="108"/>
      <c r="M48" s="79"/>
    </row>
    <row r="50" spans="1:10" ht="17.25" customHeight="1" x14ac:dyDescent="0.2">
      <c r="A50" s="45" t="s">
        <v>27</v>
      </c>
      <c r="B50" s="68">
        <v>47</v>
      </c>
    </row>
    <row r="51" spans="1:10" ht="17.25" customHeight="1" x14ac:dyDescent="0.2"/>
    <row r="52" spans="1:10" ht="17.25" customHeight="1" x14ac:dyDescent="0.2">
      <c r="A52" s="45" t="s">
        <v>16</v>
      </c>
      <c r="B52" s="45">
        <v>1</v>
      </c>
      <c r="C52" s="44" t="s">
        <v>241</v>
      </c>
      <c r="J52" s="45">
        <f>ROUND(100-((100/$B$50)*(ROUNDUP($B$50*0.4,0)-1)),2)</f>
        <v>61.7</v>
      </c>
    </row>
    <row r="53" spans="1:10" ht="17.25" customHeight="1" x14ac:dyDescent="0.2">
      <c r="B53" s="45">
        <v>2</v>
      </c>
      <c r="C53" s="44" t="s">
        <v>242</v>
      </c>
      <c r="J53" s="45">
        <f>ROUND(100-((100/$B$50)*(ROUNDUP($B$50*0.4,0)-1)),2)</f>
        <v>61.7</v>
      </c>
    </row>
    <row r="54" spans="1:10" ht="17.25" customHeight="1" x14ac:dyDescent="0.2">
      <c r="B54" s="45">
        <v>3</v>
      </c>
      <c r="C54" s="44" t="s">
        <v>195</v>
      </c>
      <c r="J54" s="45">
        <f>ROUND(100-((100/$B$50)*(ROUNDUP($B$50*0.4,0)-1)),2)</f>
        <v>61.7</v>
      </c>
    </row>
    <row r="55" spans="1:10" ht="17.25" customHeight="1" x14ac:dyDescent="0.2">
      <c r="B55" s="45">
        <v>4</v>
      </c>
      <c r="C55" s="44" t="s">
        <v>163</v>
      </c>
      <c r="J55" s="45">
        <f>ROUND(100-((100/$B$50)*(ROUNDUP($B$50*0.4,0)-1)),2)</f>
        <v>61.7</v>
      </c>
    </row>
    <row r="57" spans="1:10" x14ac:dyDescent="0.2">
      <c r="I57" t="s">
        <v>30</v>
      </c>
      <c r="J57" s="45">
        <f>SUM(J2:J55)</f>
        <v>2646.8</v>
      </c>
    </row>
  </sheetData>
  <sortState ref="A2:L48">
    <sortCondition ref="A2:A48"/>
  </sortState>
  <pageMargins left="0.7" right="0.7" top="0.75" bottom="0.75" header="0.3" footer="0.3"/>
  <pageSetup paperSize="9" orientation="portrait" r:id="rId1"/>
  <ignoredErrors>
    <ignoredError sqref="H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5"/>
  <sheetViews>
    <sheetView zoomScale="85" zoomScaleNormal="85" workbookViewId="0"/>
  </sheetViews>
  <sheetFormatPr defaultRowHeight="12.75" x14ac:dyDescent="0.2"/>
  <cols>
    <col min="1" max="1" width="11.85546875" customWidth="1"/>
    <col min="2" max="2" width="10.7109375" customWidth="1"/>
    <col min="3" max="3" width="23.140625" customWidth="1"/>
    <col min="4" max="9" width="10.85546875" customWidth="1"/>
  </cols>
  <sheetData>
    <row r="1" spans="1:12" ht="25.5" x14ac:dyDescent="0.2">
      <c r="A1" s="8" t="s">
        <v>6</v>
      </c>
      <c r="B1" s="8" t="s">
        <v>7</v>
      </c>
      <c r="C1" s="63" t="s">
        <v>8</v>
      </c>
      <c r="D1" s="8" t="s">
        <v>17</v>
      </c>
      <c r="E1" s="8" t="s">
        <v>9</v>
      </c>
      <c r="F1" s="8" t="s">
        <v>20</v>
      </c>
      <c r="G1" s="8" t="s">
        <v>19</v>
      </c>
      <c r="H1" s="8" t="s">
        <v>15</v>
      </c>
      <c r="I1" s="8" t="s">
        <v>10</v>
      </c>
    </row>
    <row r="2" spans="1:12" ht="16.5" customHeight="1" x14ac:dyDescent="0.2">
      <c r="A2" s="45">
        <f>RANK(G2,$G$2:$G$36,1)</f>
        <v>1</v>
      </c>
      <c r="B2" s="45">
        <f t="shared" ref="B2:B36" si="0">RANK(F2,$F$2:$F$36,1)</f>
        <v>28</v>
      </c>
      <c r="C2" s="44" t="s">
        <v>229</v>
      </c>
      <c r="D2" s="59">
        <v>0.4861111111111111</v>
      </c>
      <c r="E2" s="59">
        <f>$D$26-D2</f>
        <v>6.9444444444444753E-3</v>
      </c>
      <c r="F2" s="59">
        <v>0.4680555555555555</v>
      </c>
      <c r="G2" s="59">
        <f t="shared" ref="G2:G36" si="1">E2+F2</f>
        <v>0.47499999999999998</v>
      </c>
      <c r="H2" s="59">
        <f t="shared" ref="H2:H36" si="2">IF(F2&gt;D2,F2-D2,D2-F2)</f>
        <v>1.8055555555555602E-2</v>
      </c>
      <c r="I2" s="67">
        <f t="shared" ref="I2:I36" si="3">ROUND(100-((100/$B$38)*(A2-1)),2)</f>
        <v>100</v>
      </c>
      <c r="L2" s="79"/>
    </row>
    <row r="3" spans="1:12" ht="16.5" customHeight="1" x14ac:dyDescent="0.2">
      <c r="A3" s="45">
        <f t="shared" ref="A3:A32" si="4">RANK(G3,$G$2:$G$36,1)</f>
        <v>2</v>
      </c>
      <c r="B3" s="45">
        <f t="shared" si="0"/>
        <v>21</v>
      </c>
      <c r="C3" s="44" t="s">
        <v>232</v>
      </c>
      <c r="D3" s="59">
        <v>0.46180555555555558</v>
      </c>
      <c r="E3" s="59">
        <f t="shared" ref="E3:E36" si="5">$D$26-D3</f>
        <v>3.125E-2</v>
      </c>
      <c r="F3" s="59">
        <v>0.44513888888888892</v>
      </c>
      <c r="G3" s="59">
        <f t="shared" si="1"/>
        <v>0.47638888888888892</v>
      </c>
      <c r="H3" s="59">
        <f t="shared" si="2"/>
        <v>1.6666666666666663E-2</v>
      </c>
      <c r="I3" s="67">
        <f t="shared" si="3"/>
        <v>97.14</v>
      </c>
      <c r="L3" s="79"/>
    </row>
    <row r="4" spans="1:12" ht="16.5" customHeight="1" x14ac:dyDescent="0.2">
      <c r="A4" s="45">
        <f t="shared" si="4"/>
        <v>3</v>
      </c>
      <c r="B4" s="45">
        <f t="shared" si="0"/>
        <v>17</v>
      </c>
      <c r="C4" s="44" t="s">
        <v>174</v>
      </c>
      <c r="D4" s="59">
        <v>0.45555555555555555</v>
      </c>
      <c r="E4" s="59">
        <f t="shared" si="5"/>
        <v>3.7500000000000033E-2</v>
      </c>
      <c r="F4" s="59">
        <v>0.43890046296296298</v>
      </c>
      <c r="G4" s="59">
        <f t="shared" si="1"/>
        <v>0.47640046296296301</v>
      </c>
      <c r="H4" s="59">
        <f t="shared" si="2"/>
        <v>1.6655092592592569E-2</v>
      </c>
      <c r="I4" s="67">
        <f t="shared" si="3"/>
        <v>94.29</v>
      </c>
      <c r="L4" s="79"/>
    </row>
    <row r="5" spans="1:12" ht="16.5" customHeight="1" x14ac:dyDescent="0.2">
      <c r="A5" s="45">
        <f t="shared" si="4"/>
        <v>4</v>
      </c>
      <c r="B5" s="45">
        <f t="shared" si="0"/>
        <v>24</v>
      </c>
      <c r="C5" s="44" t="s">
        <v>168</v>
      </c>
      <c r="D5" s="59">
        <v>0.46527777777777773</v>
      </c>
      <c r="E5" s="59">
        <f t="shared" si="5"/>
        <v>2.7777777777777846E-2</v>
      </c>
      <c r="F5" s="59">
        <v>0.4513888888888889</v>
      </c>
      <c r="G5" s="59">
        <f t="shared" si="1"/>
        <v>0.47916666666666674</v>
      </c>
      <c r="H5" s="59">
        <f t="shared" si="2"/>
        <v>1.388888888888884E-2</v>
      </c>
      <c r="I5" s="67">
        <f t="shared" si="3"/>
        <v>91.43</v>
      </c>
      <c r="L5" s="79"/>
    </row>
    <row r="6" spans="1:12" ht="16.5" customHeight="1" x14ac:dyDescent="0.2">
      <c r="A6" s="45">
        <f t="shared" si="4"/>
        <v>5</v>
      </c>
      <c r="B6" s="45">
        <f t="shared" si="0"/>
        <v>26</v>
      </c>
      <c r="C6" s="44" t="s">
        <v>228</v>
      </c>
      <c r="D6" s="59">
        <v>0.47361111111111115</v>
      </c>
      <c r="E6" s="59">
        <f t="shared" si="5"/>
        <v>1.9444444444444431E-2</v>
      </c>
      <c r="F6" s="59">
        <v>0.46111111111111108</v>
      </c>
      <c r="G6" s="59">
        <f t="shared" si="1"/>
        <v>0.48055555555555551</v>
      </c>
      <c r="H6" s="59">
        <f t="shared" si="2"/>
        <v>1.2500000000000067E-2</v>
      </c>
      <c r="I6" s="67">
        <f t="shared" si="3"/>
        <v>88.57</v>
      </c>
      <c r="L6" s="79"/>
    </row>
    <row r="7" spans="1:12" ht="16.5" customHeight="1" x14ac:dyDescent="0.2">
      <c r="A7" s="45">
        <f t="shared" si="4"/>
        <v>6</v>
      </c>
      <c r="B7" s="45">
        <f t="shared" si="0"/>
        <v>10</v>
      </c>
      <c r="C7" s="44" t="s">
        <v>249</v>
      </c>
      <c r="D7" s="59">
        <v>0.43263888888888885</v>
      </c>
      <c r="E7" s="59">
        <f t="shared" si="5"/>
        <v>6.041666666666673E-2</v>
      </c>
      <c r="F7" s="59">
        <v>0.4236111111111111</v>
      </c>
      <c r="G7" s="59">
        <f t="shared" si="1"/>
        <v>0.48402777777777783</v>
      </c>
      <c r="H7" s="59">
        <f t="shared" si="2"/>
        <v>9.0277777777777457E-3</v>
      </c>
      <c r="I7" s="67">
        <f t="shared" si="3"/>
        <v>85.71</v>
      </c>
      <c r="L7" s="79"/>
    </row>
    <row r="8" spans="1:12" ht="16.5" customHeight="1" x14ac:dyDescent="0.2">
      <c r="A8" s="45">
        <f t="shared" si="4"/>
        <v>7</v>
      </c>
      <c r="B8" s="45">
        <f t="shared" si="0"/>
        <v>27</v>
      </c>
      <c r="C8" s="44" t="s">
        <v>231</v>
      </c>
      <c r="D8" s="59">
        <v>0.47361111111111115</v>
      </c>
      <c r="E8" s="59">
        <f t="shared" si="5"/>
        <v>1.9444444444444431E-2</v>
      </c>
      <c r="F8" s="59">
        <v>0.46736111111111112</v>
      </c>
      <c r="G8" s="59">
        <f t="shared" si="1"/>
        <v>0.48680555555555555</v>
      </c>
      <c r="H8" s="59">
        <f t="shared" si="2"/>
        <v>6.2500000000000333E-3</v>
      </c>
      <c r="I8" s="67">
        <f t="shared" si="3"/>
        <v>82.86</v>
      </c>
      <c r="L8" s="79"/>
    </row>
    <row r="9" spans="1:12" ht="16.5" customHeight="1" x14ac:dyDescent="0.2">
      <c r="A9" s="45">
        <f t="shared" si="4"/>
        <v>8</v>
      </c>
      <c r="B9" s="45">
        <f t="shared" si="0"/>
        <v>29</v>
      </c>
      <c r="C9" s="44" t="s">
        <v>238</v>
      </c>
      <c r="D9" s="59">
        <v>0.47916666666666669</v>
      </c>
      <c r="E9" s="59">
        <f t="shared" si="5"/>
        <v>1.3888888888888895E-2</v>
      </c>
      <c r="F9" s="59">
        <v>0.47292824074074075</v>
      </c>
      <c r="G9" s="59">
        <f t="shared" si="1"/>
        <v>0.48681712962962964</v>
      </c>
      <c r="H9" s="59">
        <f t="shared" si="2"/>
        <v>6.2384259259259389E-3</v>
      </c>
      <c r="I9" s="67">
        <f t="shared" si="3"/>
        <v>80</v>
      </c>
      <c r="L9" s="79"/>
    </row>
    <row r="10" spans="1:12" ht="16.5" customHeight="1" x14ac:dyDescent="0.2">
      <c r="A10" s="45">
        <f t="shared" si="4"/>
        <v>9</v>
      </c>
      <c r="B10" s="45">
        <f t="shared" si="0"/>
        <v>1</v>
      </c>
      <c r="C10" s="44" t="s">
        <v>170</v>
      </c>
      <c r="D10" s="59">
        <v>0.39930555555555558</v>
      </c>
      <c r="E10" s="59">
        <f t="shared" si="5"/>
        <v>9.375E-2</v>
      </c>
      <c r="F10" s="59">
        <v>0.39445601851851847</v>
      </c>
      <c r="G10" s="59">
        <f t="shared" si="1"/>
        <v>0.48820601851851847</v>
      </c>
      <c r="H10" s="59">
        <f t="shared" si="2"/>
        <v>4.8495370370371105E-3</v>
      </c>
      <c r="I10" s="67">
        <f t="shared" si="3"/>
        <v>77.14</v>
      </c>
      <c r="L10" s="79"/>
    </row>
    <row r="11" spans="1:12" ht="16.5" customHeight="1" x14ac:dyDescent="0.2">
      <c r="A11" s="45">
        <f t="shared" si="4"/>
        <v>10</v>
      </c>
      <c r="B11" s="45">
        <f t="shared" si="0"/>
        <v>11</v>
      </c>
      <c r="C11" s="44" t="s">
        <v>230</v>
      </c>
      <c r="D11" s="59">
        <v>0.43263888888888885</v>
      </c>
      <c r="E11" s="59">
        <f t="shared" si="5"/>
        <v>6.041666666666673E-2</v>
      </c>
      <c r="F11" s="59">
        <v>0.42780092592592595</v>
      </c>
      <c r="G11" s="59">
        <f t="shared" si="1"/>
        <v>0.48821759259259268</v>
      </c>
      <c r="H11" s="59">
        <f t="shared" si="2"/>
        <v>4.8379629629629051E-3</v>
      </c>
      <c r="I11" s="67">
        <f t="shared" si="3"/>
        <v>74.290000000000006</v>
      </c>
      <c r="L11" s="79"/>
    </row>
    <row r="12" spans="1:12" ht="16.5" customHeight="1" x14ac:dyDescent="0.2">
      <c r="A12" s="45">
        <f t="shared" si="4"/>
        <v>11</v>
      </c>
      <c r="B12" s="45">
        <f t="shared" si="0"/>
        <v>25</v>
      </c>
      <c r="C12" s="44" t="s">
        <v>223</v>
      </c>
      <c r="D12" s="59">
        <v>0.46180555555555558</v>
      </c>
      <c r="E12" s="59">
        <f t="shared" si="5"/>
        <v>3.125E-2</v>
      </c>
      <c r="F12" s="59">
        <v>0.45763888888888887</v>
      </c>
      <c r="G12" s="59">
        <f t="shared" si="1"/>
        <v>0.48888888888888887</v>
      </c>
      <c r="H12" s="59">
        <f t="shared" si="2"/>
        <v>4.1666666666667074E-3</v>
      </c>
      <c r="I12" s="67">
        <f t="shared" si="3"/>
        <v>71.430000000000007</v>
      </c>
      <c r="L12" s="79"/>
    </row>
    <row r="13" spans="1:12" ht="16.5" customHeight="1" x14ac:dyDescent="0.2">
      <c r="A13" s="45">
        <f t="shared" si="4"/>
        <v>12</v>
      </c>
      <c r="B13" s="45">
        <f t="shared" si="0"/>
        <v>30</v>
      </c>
      <c r="C13" s="44" t="s">
        <v>245</v>
      </c>
      <c r="D13" s="59">
        <v>0.4861111111111111</v>
      </c>
      <c r="E13" s="59">
        <f t="shared" si="5"/>
        <v>6.9444444444444753E-3</v>
      </c>
      <c r="F13" s="59">
        <v>0.48333333333333334</v>
      </c>
      <c r="G13" s="59">
        <f t="shared" si="1"/>
        <v>0.49027777777777781</v>
      </c>
      <c r="H13" s="59">
        <f t="shared" si="2"/>
        <v>2.7777777777777679E-3</v>
      </c>
      <c r="I13" s="67">
        <f t="shared" si="3"/>
        <v>68.569999999999993</v>
      </c>
      <c r="L13" s="79"/>
    </row>
    <row r="14" spans="1:12" ht="16.5" customHeight="1" x14ac:dyDescent="0.2">
      <c r="A14" s="45">
        <f t="shared" si="4"/>
        <v>13</v>
      </c>
      <c r="B14" s="45">
        <f t="shared" si="0"/>
        <v>5</v>
      </c>
      <c r="C14" s="44" t="s">
        <v>167</v>
      </c>
      <c r="D14" s="59">
        <v>0.41319444444444442</v>
      </c>
      <c r="E14" s="59">
        <f t="shared" si="5"/>
        <v>7.986111111111116E-2</v>
      </c>
      <c r="F14" s="59">
        <v>0.41111111111111115</v>
      </c>
      <c r="G14" s="59">
        <f t="shared" si="1"/>
        <v>0.49097222222222231</v>
      </c>
      <c r="H14" s="59">
        <f t="shared" si="2"/>
        <v>2.0833333333332704E-3</v>
      </c>
      <c r="I14" s="67">
        <f t="shared" si="3"/>
        <v>65.709999999999994</v>
      </c>
      <c r="L14" s="79"/>
    </row>
    <row r="15" spans="1:12" ht="16.5" customHeight="1" x14ac:dyDescent="0.2">
      <c r="A15" s="45">
        <f t="shared" si="4"/>
        <v>14</v>
      </c>
      <c r="B15" s="45">
        <f t="shared" si="0"/>
        <v>16</v>
      </c>
      <c r="C15" s="44" t="s">
        <v>225</v>
      </c>
      <c r="D15" s="59">
        <v>0.4375</v>
      </c>
      <c r="E15" s="59">
        <f t="shared" si="5"/>
        <v>5.555555555555558E-2</v>
      </c>
      <c r="F15" s="59">
        <v>0.43611111111111112</v>
      </c>
      <c r="G15" s="59">
        <f t="shared" si="1"/>
        <v>0.4916666666666667</v>
      </c>
      <c r="H15" s="59">
        <f t="shared" si="2"/>
        <v>1.388888888888884E-3</v>
      </c>
      <c r="I15" s="67">
        <f t="shared" si="3"/>
        <v>62.86</v>
      </c>
      <c r="L15" s="79"/>
    </row>
    <row r="16" spans="1:12" ht="16.5" customHeight="1" x14ac:dyDescent="0.2">
      <c r="A16" s="45">
        <f t="shared" si="4"/>
        <v>15</v>
      </c>
      <c r="B16" s="45">
        <f t="shared" si="0"/>
        <v>9</v>
      </c>
      <c r="C16" s="44" t="s">
        <v>181</v>
      </c>
      <c r="D16" s="59">
        <v>0.4236111111111111</v>
      </c>
      <c r="E16" s="59">
        <f t="shared" si="5"/>
        <v>6.9444444444444475E-2</v>
      </c>
      <c r="F16" s="59">
        <v>0.42291666666666666</v>
      </c>
      <c r="G16" s="59">
        <f t="shared" si="1"/>
        <v>0.49236111111111114</v>
      </c>
      <c r="H16" s="59">
        <f t="shared" si="2"/>
        <v>6.9444444444444198E-4</v>
      </c>
      <c r="I16" s="67">
        <f t="shared" si="3"/>
        <v>60</v>
      </c>
      <c r="L16" s="79"/>
    </row>
    <row r="17" spans="1:12" ht="16.5" customHeight="1" x14ac:dyDescent="0.2">
      <c r="A17" s="45">
        <f t="shared" si="4"/>
        <v>16</v>
      </c>
      <c r="B17" s="45">
        <f t="shared" si="0"/>
        <v>34</v>
      </c>
      <c r="C17" s="44" t="s">
        <v>183</v>
      </c>
      <c r="D17" s="59">
        <v>0.4909722222222222</v>
      </c>
      <c r="E17" s="59">
        <f t="shared" si="5"/>
        <v>2.0833333333333814E-3</v>
      </c>
      <c r="F17" s="116">
        <v>0.4909722222222222</v>
      </c>
      <c r="G17" s="59">
        <f t="shared" si="1"/>
        <v>0.49305555555555558</v>
      </c>
      <c r="H17" s="59">
        <f t="shared" si="2"/>
        <v>0</v>
      </c>
      <c r="I17" s="67">
        <f t="shared" si="3"/>
        <v>57.14</v>
      </c>
      <c r="L17" s="79"/>
    </row>
    <row r="18" spans="1:12" ht="16.5" customHeight="1" x14ac:dyDescent="0.2">
      <c r="A18" s="45">
        <f t="shared" si="4"/>
        <v>17</v>
      </c>
      <c r="B18" s="45">
        <f t="shared" si="0"/>
        <v>4</v>
      </c>
      <c r="C18" s="44" t="s">
        <v>260</v>
      </c>
      <c r="D18" s="59">
        <v>0.40972222222222227</v>
      </c>
      <c r="E18" s="59">
        <f t="shared" si="5"/>
        <v>8.3333333333333315E-2</v>
      </c>
      <c r="F18" s="59">
        <v>0.4097337962962963</v>
      </c>
      <c r="G18" s="59">
        <f t="shared" si="1"/>
        <v>0.49306712962962962</v>
      </c>
      <c r="H18" s="59">
        <f t="shared" si="2"/>
        <v>1.1574074074038876E-5</v>
      </c>
      <c r="I18" s="67">
        <f t="shared" si="3"/>
        <v>54.29</v>
      </c>
      <c r="L18" s="79"/>
    </row>
    <row r="19" spans="1:12" ht="16.5" customHeight="1" x14ac:dyDescent="0.2">
      <c r="A19" s="45">
        <f t="shared" si="4"/>
        <v>18</v>
      </c>
      <c r="B19" s="45">
        <f t="shared" si="0"/>
        <v>21</v>
      </c>
      <c r="C19" s="44" t="s">
        <v>247</v>
      </c>
      <c r="D19" s="59">
        <v>0.44444444444444442</v>
      </c>
      <c r="E19" s="59">
        <f t="shared" si="5"/>
        <v>4.861111111111116E-2</v>
      </c>
      <c r="F19" s="59">
        <v>0.44513888888888892</v>
      </c>
      <c r="G19" s="59">
        <f t="shared" si="1"/>
        <v>0.49375000000000008</v>
      </c>
      <c r="H19" s="59">
        <f t="shared" si="2"/>
        <v>6.9444444444449749E-4</v>
      </c>
      <c r="I19" s="67">
        <f t="shared" si="3"/>
        <v>51.43</v>
      </c>
      <c r="L19" s="79"/>
    </row>
    <row r="20" spans="1:12" ht="16.5" customHeight="1" x14ac:dyDescent="0.2">
      <c r="A20" s="45">
        <f t="shared" si="4"/>
        <v>19</v>
      </c>
      <c r="B20" s="45">
        <f t="shared" si="0"/>
        <v>7</v>
      </c>
      <c r="C20" s="44" t="s">
        <v>177</v>
      </c>
      <c r="D20" s="59">
        <v>0.41666666666666669</v>
      </c>
      <c r="E20" s="59">
        <f t="shared" si="5"/>
        <v>7.6388888888888895E-2</v>
      </c>
      <c r="F20" s="116">
        <v>0.41805555555555557</v>
      </c>
      <c r="G20" s="59">
        <f t="shared" si="1"/>
        <v>0.49444444444444446</v>
      </c>
      <c r="H20" s="59">
        <f t="shared" si="2"/>
        <v>1.388888888888884E-3</v>
      </c>
      <c r="I20" s="67">
        <f t="shared" si="3"/>
        <v>48.57</v>
      </c>
      <c r="L20" s="79"/>
    </row>
    <row r="21" spans="1:12" ht="16.5" customHeight="1" x14ac:dyDescent="0.2">
      <c r="A21" s="45">
        <f t="shared" si="4"/>
        <v>20</v>
      </c>
      <c r="B21" s="45">
        <f t="shared" si="0"/>
        <v>8</v>
      </c>
      <c r="C21" s="44" t="s">
        <v>171</v>
      </c>
      <c r="D21" s="59">
        <v>0.4201388888888889</v>
      </c>
      <c r="E21" s="59">
        <f t="shared" si="5"/>
        <v>7.2916666666666685E-2</v>
      </c>
      <c r="F21" s="59">
        <v>0.42153935185185182</v>
      </c>
      <c r="G21" s="59">
        <f t="shared" si="1"/>
        <v>0.4944560185185185</v>
      </c>
      <c r="H21" s="59">
        <f t="shared" si="2"/>
        <v>1.4004629629629228E-3</v>
      </c>
      <c r="I21" s="67">
        <f t="shared" si="3"/>
        <v>45.71</v>
      </c>
      <c r="L21" s="79"/>
    </row>
    <row r="22" spans="1:12" ht="16.5" customHeight="1" x14ac:dyDescent="0.2">
      <c r="A22" s="45">
        <f t="shared" si="4"/>
        <v>21</v>
      </c>
      <c r="B22" s="45">
        <f t="shared" si="0"/>
        <v>20</v>
      </c>
      <c r="C22" s="44" t="s">
        <v>235</v>
      </c>
      <c r="D22" s="59">
        <v>0.44097222222222227</v>
      </c>
      <c r="E22" s="59">
        <f t="shared" si="5"/>
        <v>5.2083333333333315E-2</v>
      </c>
      <c r="F22" s="59">
        <v>0.44305555555555554</v>
      </c>
      <c r="G22" s="59">
        <f t="shared" si="1"/>
        <v>0.49513888888888885</v>
      </c>
      <c r="H22" s="59">
        <f t="shared" si="2"/>
        <v>2.0833333333332704E-3</v>
      </c>
      <c r="I22" s="67">
        <f t="shared" si="3"/>
        <v>42.86</v>
      </c>
      <c r="L22" s="79"/>
    </row>
    <row r="23" spans="1:12" ht="16.5" customHeight="1" x14ac:dyDescent="0.2">
      <c r="A23" s="45">
        <f t="shared" si="4"/>
        <v>22</v>
      </c>
      <c r="B23" s="45">
        <f t="shared" si="0"/>
        <v>6</v>
      </c>
      <c r="C23" s="44" t="s">
        <v>176</v>
      </c>
      <c r="D23" s="59">
        <v>0.40972222222222227</v>
      </c>
      <c r="E23" s="59">
        <f t="shared" si="5"/>
        <v>8.3333333333333315E-2</v>
      </c>
      <c r="F23" s="59">
        <v>0.4145833333333333</v>
      </c>
      <c r="G23" s="59">
        <f t="shared" si="1"/>
        <v>0.49791666666666662</v>
      </c>
      <c r="H23" s="59">
        <f t="shared" si="2"/>
        <v>4.8611111111110383E-3</v>
      </c>
      <c r="I23" s="67">
        <f t="shared" si="3"/>
        <v>40</v>
      </c>
      <c r="L23" s="79"/>
    </row>
    <row r="24" spans="1:12" ht="16.5" customHeight="1" x14ac:dyDescent="0.2">
      <c r="A24" s="45">
        <f t="shared" si="4"/>
        <v>23</v>
      </c>
      <c r="B24" s="45">
        <f t="shared" si="0"/>
        <v>12</v>
      </c>
      <c r="C24" s="44" t="s">
        <v>221</v>
      </c>
      <c r="D24" s="59">
        <v>0.4236111111111111</v>
      </c>
      <c r="E24" s="59">
        <f t="shared" si="5"/>
        <v>6.9444444444444475E-2</v>
      </c>
      <c r="F24" s="59">
        <v>0.4291666666666667</v>
      </c>
      <c r="G24" s="59">
        <f t="shared" si="1"/>
        <v>0.49861111111111117</v>
      </c>
      <c r="H24" s="59">
        <f t="shared" si="2"/>
        <v>5.5555555555555913E-3</v>
      </c>
      <c r="I24" s="67">
        <f t="shared" si="3"/>
        <v>37.14</v>
      </c>
      <c r="L24" s="79"/>
    </row>
    <row r="25" spans="1:12" ht="16.5" customHeight="1" x14ac:dyDescent="0.2">
      <c r="A25" s="45">
        <f t="shared" si="4"/>
        <v>24</v>
      </c>
      <c r="B25" s="45">
        <f t="shared" si="0"/>
        <v>13</v>
      </c>
      <c r="C25" s="44" t="s">
        <v>242</v>
      </c>
      <c r="D25" s="59">
        <v>0.4236111111111111</v>
      </c>
      <c r="E25" s="59">
        <f t="shared" si="5"/>
        <v>6.9444444444444475E-2</v>
      </c>
      <c r="F25" s="59">
        <v>0.43055555555555558</v>
      </c>
      <c r="G25" s="59">
        <f t="shared" si="1"/>
        <v>0.5</v>
      </c>
      <c r="H25" s="59">
        <f t="shared" si="2"/>
        <v>6.9444444444444753E-3</v>
      </c>
      <c r="I25" s="67">
        <f t="shared" si="3"/>
        <v>34.29</v>
      </c>
      <c r="L25" s="79"/>
    </row>
    <row r="26" spans="1:12" ht="16.5" customHeight="1" x14ac:dyDescent="0.2">
      <c r="A26" s="45">
        <f t="shared" si="4"/>
        <v>25</v>
      </c>
      <c r="B26" s="45">
        <f t="shared" si="0"/>
        <v>35</v>
      </c>
      <c r="C26" s="44" t="s">
        <v>165</v>
      </c>
      <c r="D26" s="59">
        <v>0.49305555555555558</v>
      </c>
      <c r="E26" s="59">
        <f t="shared" si="5"/>
        <v>0</v>
      </c>
      <c r="F26" s="59">
        <v>0.50001157407407404</v>
      </c>
      <c r="G26" s="59">
        <f t="shared" si="1"/>
        <v>0.50001157407407404</v>
      </c>
      <c r="H26" s="59">
        <f t="shared" si="2"/>
        <v>6.9560185185184586E-3</v>
      </c>
      <c r="I26" s="67">
        <f t="shared" si="3"/>
        <v>31.43</v>
      </c>
      <c r="L26" s="79"/>
    </row>
    <row r="27" spans="1:12" ht="16.5" customHeight="1" x14ac:dyDescent="0.2">
      <c r="A27" s="45">
        <f t="shared" si="4"/>
        <v>26</v>
      </c>
      <c r="B27" s="45">
        <f t="shared" si="0"/>
        <v>18</v>
      </c>
      <c r="C27" s="44" t="s">
        <v>172</v>
      </c>
      <c r="D27" s="59">
        <v>0.43263888888888885</v>
      </c>
      <c r="E27" s="59">
        <f t="shared" si="5"/>
        <v>6.041666666666673E-2</v>
      </c>
      <c r="F27" s="59">
        <v>0.44027777777777777</v>
      </c>
      <c r="G27" s="59">
        <f t="shared" si="1"/>
        <v>0.50069444444444455</v>
      </c>
      <c r="H27" s="59">
        <f t="shared" si="2"/>
        <v>7.6388888888889173E-3</v>
      </c>
      <c r="I27" s="67">
        <f t="shared" si="3"/>
        <v>28.57</v>
      </c>
      <c r="L27" s="79"/>
    </row>
    <row r="28" spans="1:12" ht="16.5" customHeight="1" x14ac:dyDescent="0.2">
      <c r="A28" s="45">
        <f t="shared" si="4"/>
        <v>27</v>
      </c>
      <c r="B28" s="45">
        <f t="shared" si="0"/>
        <v>23</v>
      </c>
      <c r="C28" s="44" t="s">
        <v>248</v>
      </c>
      <c r="D28" s="59">
        <v>0.44097222222222227</v>
      </c>
      <c r="E28" s="59">
        <f t="shared" si="5"/>
        <v>5.2083333333333315E-2</v>
      </c>
      <c r="F28" s="59">
        <v>0.44930555555555557</v>
      </c>
      <c r="G28" s="59">
        <f t="shared" si="1"/>
        <v>0.50138888888888888</v>
      </c>
      <c r="H28" s="59">
        <f t="shared" si="2"/>
        <v>8.3333333333333037E-3</v>
      </c>
      <c r="I28" s="67">
        <f t="shared" si="3"/>
        <v>25.71</v>
      </c>
      <c r="L28" s="79"/>
    </row>
    <row r="29" spans="1:12" ht="16.5" customHeight="1" x14ac:dyDescent="0.2">
      <c r="A29" s="45">
        <f t="shared" si="4"/>
        <v>28</v>
      </c>
      <c r="B29" s="45">
        <f t="shared" si="0"/>
        <v>14</v>
      </c>
      <c r="C29" s="44" t="s">
        <v>218</v>
      </c>
      <c r="D29" s="59">
        <v>0.4236111111111111</v>
      </c>
      <c r="E29" s="59">
        <f t="shared" si="5"/>
        <v>6.9444444444444475E-2</v>
      </c>
      <c r="F29" s="59">
        <v>0.43263888888888885</v>
      </c>
      <c r="G29" s="59">
        <f t="shared" si="1"/>
        <v>0.50208333333333333</v>
      </c>
      <c r="H29" s="59">
        <f t="shared" si="2"/>
        <v>9.0277777777777457E-3</v>
      </c>
      <c r="I29" s="67">
        <f t="shared" si="3"/>
        <v>22.86</v>
      </c>
      <c r="L29" s="79"/>
    </row>
    <row r="30" spans="1:12" ht="17.25" customHeight="1" x14ac:dyDescent="0.2">
      <c r="A30" s="45">
        <f t="shared" si="4"/>
        <v>29</v>
      </c>
      <c r="B30" s="45">
        <f t="shared" si="0"/>
        <v>31</v>
      </c>
      <c r="C30" s="44" t="s">
        <v>182</v>
      </c>
      <c r="D30" s="59">
        <v>0.47361111111111115</v>
      </c>
      <c r="E30" s="59">
        <f t="shared" si="5"/>
        <v>1.9444444444444431E-2</v>
      </c>
      <c r="F30" s="59">
        <v>0.48402777777777778</v>
      </c>
      <c r="G30" s="59">
        <f t="shared" si="1"/>
        <v>0.50347222222222221</v>
      </c>
      <c r="H30" s="59">
        <f t="shared" si="2"/>
        <v>1.041666666666663E-2</v>
      </c>
      <c r="I30" s="67">
        <f t="shared" si="3"/>
        <v>20</v>
      </c>
      <c r="L30" s="79"/>
    </row>
    <row r="31" spans="1:12" ht="17.25" customHeight="1" x14ac:dyDescent="0.2">
      <c r="A31" s="45">
        <f t="shared" si="4"/>
        <v>30</v>
      </c>
      <c r="B31" s="45">
        <f t="shared" si="0"/>
        <v>32</v>
      </c>
      <c r="C31" s="44" t="s">
        <v>246</v>
      </c>
      <c r="D31" s="59">
        <v>0.47916666666666669</v>
      </c>
      <c r="E31" s="59">
        <f t="shared" si="5"/>
        <v>1.3888888888888895E-2</v>
      </c>
      <c r="F31" s="59">
        <v>0.49027777777777781</v>
      </c>
      <c r="G31" s="59">
        <f t="shared" si="1"/>
        <v>0.50416666666666665</v>
      </c>
      <c r="H31" s="59">
        <f t="shared" si="2"/>
        <v>1.1111111111111127E-2</v>
      </c>
      <c r="I31" s="67">
        <f t="shared" si="3"/>
        <v>17.14</v>
      </c>
      <c r="L31" s="79"/>
    </row>
    <row r="32" spans="1:12" ht="17.25" customHeight="1" x14ac:dyDescent="0.2">
      <c r="A32" s="45">
        <f t="shared" si="4"/>
        <v>31</v>
      </c>
      <c r="B32" s="45">
        <f t="shared" si="0"/>
        <v>33</v>
      </c>
      <c r="C32" s="44" t="s">
        <v>216</v>
      </c>
      <c r="D32" s="59">
        <v>0.47916666666666669</v>
      </c>
      <c r="E32" s="59">
        <f t="shared" si="5"/>
        <v>1.3888888888888895E-2</v>
      </c>
      <c r="F32" s="59">
        <v>0.49028935185185185</v>
      </c>
      <c r="G32" s="59">
        <f t="shared" si="1"/>
        <v>0.50417824074074069</v>
      </c>
      <c r="H32" s="59">
        <f t="shared" si="2"/>
        <v>1.1122685185185166E-2</v>
      </c>
      <c r="I32" s="67">
        <f t="shared" si="3"/>
        <v>14.29</v>
      </c>
      <c r="L32" s="79"/>
    </row>
    <row r="33" spans="1:12" ht="17.25" customHeight="1" x14ac:dyDescent="0.2">
      <c r="A33" s="45">
        <f>RANK(G33,$G$2:$G$36,1)</f>
        <v>32</v>
      </c>
      <c r="B33" s="45">
        <f t="shared" si="0"/>
        <v>19</v>
      </c>
      <c r="C33" s="44" t="s">
        <v>195</v>
      </c>
      <c r="D33" s="59">
        <v>0.43055555555555558</v>
      </c>
      <c r="E33" s="59">
        <f t="shared" si="5"/>
        <v>6.25E-2</v>
      </c>
      <c r="F33" s="59">
        <v>0.44236111111111115</v>
      </c>
      <c r="G33" s="59">
        <f t="shared" si="1"/>
        <v>0.5048611111111112</v>
      </c>
      <c r="H33" s="59">
        <f t="shared" si="2"/>
        <v>1.1805555555555569E-2</v>
      </c>
      <c r="I33" s="67">
        <f t="shared" si="3"/>
        <v>11.43</v>
      </c>
      <c r="L33" s="79"/>
    </row>
    <row r="34" spans="1:12" ht="17.25" customHeight="1" x14ac:dyDescent="0.2">
      <c r="A34" s="45">
        <f>RANK(G34,$G$2:$G$36,1)</f>
        <v>33</v>
      </c>
      <c r="B34" s="45">
        <f t="shared" si="0"/>
        <v>15</v>
      </c>
      <c r="C34" s="44" t="s">
        <v>243</v>
      </c>
      <c r="D34" s="59">
        <v>0.4201388888888889</v>
      </c>
      <c r="E34" s="59">
        <f t="shared" si="5"/>
        <v>7.2916666666666685E-2</v>
      </c>
      <c r="F34" s="59">
        <v>0.43541666666666662</v>
      </c>
      <c r="G34" s="59">
        <f t="shared" si="1"/>
        <v>0.5083333333333333</v>
      </c>
      <c r="H34" s="59">
        <f t="shared" si="2"/>
        <v>1.5277777777777724E-2</v>
      </c>
      <c r="I34" s="67">
        <f t="shared" si="3"/>
        <v>8.57</v>
      </c>
      <c r="L34" s="79"/>
    </row>
    <row r="35" spans="1:12" ht="17.25" customHeight="1" x14ac:dyDescent="0.2">
      <c r="A35" s="45">
        <f>RANK(G35,$G$2:$G$36,1)</f>
        <v>34</v>
      </c>
      <c r="B35" s="45">
        <f t="shared" si="0"/>
        <v>3</v>
      </c>
      <c r="C35" s="44" t="s">
        <v>220</v>
      </c>
      <c r="D35" s="59">
        <v>0.3923611111111111</v>
      </c>
      <c r="E35" s="59">
        <f t="shared" si="5"/>
        <v>0.10069444444444448</v>
      </c>
      <c r="F35" s="59">
        <v>0.40834490740740742</v>
      </c>
      <c r="G35" s="59">
        <f t="shared" si="1"/>
        <v>0.5090393518518519</v>
      </c>
      <c r="H35" s="59">
        <f t="shared" si="2"/>
        <v>1.5983796296296315E-2</v>
      </c>
      <c r="I35" s="67">
        <f t="shared" si="3"/>
        <v>5.71</v>
      </c>
      <c r="K35" s="13"/>
      <c r="L35" s="79"/>
    </row>
    <row r="36" spans="1:12" ht="17.25" customHeight="1" x14ac:dyDescent="0.2">
      <c r="A36" s="45">
        <f>RANK(G36,$G$2:$G$36,1)</f>
        <v>35</v>
      </c>
      <c r="B36" s="45">
        <f t="shared" si="0"/>
        <v>2</v>
      </c>
      <c r="C36" s="44" t="s">
        <v>222</v>
      </c>
      <c r="D36" s="59">
        <v>0.37847222222222227</v>
      </c>
      <c r="E36" s="59">
        <f t="shared" si="5"/>
        <v>0.11458333333333331</v>
      </c>
      <c r="F36" s="59">
        <v>0.39516203703703701</v>
      </c>
      <c r="G36" s="59">
        <f t="shared" si="1"/>
        <v>0.50974537037037027</v>
      </c>
      <c r="H36" s="59">
        <f t="shared" si="2"/>
        <v>1.6689814814814741E-2</v>
      </c>
      <c r="I36" s="67">
        <f t="shared" si="3"/>
        <v>2.86</v>
      </c>
      <c r="L36" s="79"/>
    </row>
    <row r="38" spans="1:12" x14ac:dyDescent="0.2">
      <c r="A38" s="45" t="s">
        <v>27</v>
      </c>
      <c r="B38" s="68">
        <v>35</v>
      </c>
    </row>
    <row r="40" spans="1:12" ht="17.25" customHeight="1" x14ac:dyDescent="0.2">
      <c r="A40" s="45" t="s">
        <v>16</v>
      </c>
      <c r="B40" s="45">
        <v>1</v>
      </c>
      <c r="C40" s="44" t="s">
        <v>214</v>
      </c>
      <c r="I40" s="45">
        <f>ROUND(100-((100/$B$38)*(ROUNDUP($B$38*0.4,0)-1)),2)</f>
        <v>62.86</v>
      </c>
    </row>
    <row r="41" spans="1:12" ht="17.25" customHeight="1" x14ac:dyDescent="0.2">
      <c r="A41" s="120"/>
      <c r="B41" s="45">
        <v>2</v>
      </c>
      <c r="C41" s="44" t="s">
        <v>187</v>
      </c>
      <c r="I41" s="45">
        <f t="shared" ref="I41:I43" si="6">ROUND(100-((100/$B$38)*(ROUNDUP($B$38*0.4,0)-1)),2)</f>
        <v>62.86</v>
      </c>
    </row>
    <row r="42" spans="1:12" ht="17.25" customHeight="1" x14ac:dyDescent="0.2">
      <c r="B42" s="45">
        <v>3</v>
      </c>
      <c r="C42" s="44" t="s">
        <v>180</v>
      </c>
      <c r="I42" s="45">
        <f t="shared" si="6"/>
        <v>62.86</v>
      </c>
    </row>
    <row r="43" spans="1:12" ht="17.25" customHeight="1" x14ac:dyDescent="0.2">
      <c r="B43" s="45">
        <v>4</v>
      </c>
      <c r="C43" s="44" t="s">
        <v>164</v>
      </c>
      <c r="I43" s="45">
        <f t="shared" si="6"/>
        <v>62.86</v>
      </c>
    </row>
    <row r="44" spans="1:12" ht="17.25" customHeight="1" x14ac:dyDescent="0.2"/>
    <row r="45" spans="1:12" ht="17.25" customHeight="1" x14ac:dyDescent="0.2">
      <c r="H45" t="s">
        <v>30</v>
      </c>
      <c r="I45" s="67">
        <f>SUM(I2:I43)</f>
        <v>2051.4399999999996</v>
      </c>
    </row>
  </sheetData>
  <sortState ref="A33:I36">
    <sortCondition ref="A33:A36"/>
  </sortState>
  <conditionalFormatting sqref="H2:H36">
    <cfRule type="expression" dxfId="2" priority="2">
      <formula>IF(D2&gt;=F2,TRUE,FALSE)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5"/>
  <sheetViews>
    <sheetView zoomScale="85" zoomScaleNormal="85" workbookViewId="0"/>
  </sheetViews>
  <sheetFormatPr defaultRowHeight="12.75" x14ac:dyDescent="0.2"/>
  <cols>
    <col min="1" max="1" width="11.85546875" customWidth="1"/>
    <col min="2" max="2" width="10.7109375" customWidth="1"/>
    <col min="3" max="3" width="23.140625" customWidth="1"/>
    <col min="4" max="9" width="10.85546875" customWidth="1"/>
  </cols>
  <sheetData>
    <row r="1" spans="1:9" ht="25.5" x14ac:dyDescent="0.2">
      <c r="A1" s="8" t="s">
        <v>6</v>
      </c>
      <c r="B1" s="8" t="s">
        <v>7</v>
      </c>
      <c r="C1" s="63" t="s">
        <v>8</v>
      </c>
      <c r="D1" s="8" t="s">
        <v>17</v>
      </c>
      <c r="E1" s="8" t="s">
        <v>9</v>
      </c>
      <c r="F1" s="8" t="s">
        <v>20</v>
      </c>
      <c r="G1" s="8" t="s">
        <v>19</v>
      </c>
      <c r="H1" s="8" t="s">
        <v>15</v>
      </c>
      <c r="I1" s="8" t="s">
        <v>10</v>
      </c>
    </row>
    <row r="2" spans="1:9" ht="16.5" customHeight="1" x14ac:dyDescent="0.2">
      <c r="A2" s="45">
        <f t="shared" ref="A2:A37" si="0">RANK(G2,$G$2:$G$37,1)</f>
        <v>1</v>
      </c>
      <c r="B2" s="45">
        <f t="shared" ref="B2:B37" si="1">RANK(F2,$F$2:$F$37,1)</f>
        <v>20</v>
      </c>
      <c r="C2" s="44" t="s">
        <v>216</v>
      </c>
      <c r="D2" s="121">
        <v>1.4004629629629631E-2</v>
      </c>
      <c r="E2" s="123">
        <v>6.3657407407407402E-4</v>
      </c>
      <c r="F2" s="121">
        <v>1.3553240740740741E-2</v>
      </c>
      <c r="G2" s="123">
        <f t="shared" ref="G2:G37" si="2">E2+F2</f>
        <v>1.4189814814814815E-2</v>
      </c>
      <c r="H2" s="123">
        <f t="shared" ref="H2:H37" si="3">IF(F2&gt;D2,F2-D2,D2-F2)</f>
        <v>4.5138888888889006E-4</v>
      </c>
      <c r="I2" s="67">
        <f t="shared" ref="I2:I37" si="4">ROUND(100-((100/$B$39)*(A2-1)),2)</f>
        <v>100</v>
      </c>
    </row>
    <row r="3" spans="1:9" ht="16.5" customHeight="1" x14ac:dyDescent="0.2">
      <c r="A3" s="45">
        <f t="shared" si="0"/>
        <v>2</v>
      </c>
      <c r="B3" s="45">
        <f t="shared" si="1"/>
        <v>3</v>
      </c>
      <c r="C3" s="44" t="s">
        <v>259</v>
      </c>
      <c r="D3" s="121">
        <v>1.1921296296296298E-2</v>
      </c>
      <c r="E3" s="123">
        <v>2.7199074074074074E-3</v>
      </c>
      <c r="F3" s="121">
        <v>1.1655092592592594E-2</v>
      </c>
      <c r="G3" s="123">
        <f t="shared" si="2"/>
        <v>1.4375000000000001E-2</v>
      </c>
      <c r="H3" s="123">
        <f t="shared" si="3"/>
        <v>2.6620370370370426E-4</v>
      </c>
      <c r="I3" s="67">
        <f t="shared" si="4"/>
        <v>97.22</v>
      </c>
    </row>
    <row r="4" spans="1:9" ht="16.5" customHeight="1" x14ac:dyDescent="0.2">
      <c r="A4" s="45">
        <f t="shared" si="0"/>
        <v>3</v>
      </c>
      <c r="B4" s="45">
        <f t="shared" si="1"/>
        <v>24</v>
      </c>
      <c r="C4" s="44" t="s">
        <v>268</v>
      </c>
      <c r="D4" s="121">
        <v>1.4178240740740741E-2</v>
      </c>
      <c r="E4" s="123">
        <v>4.6296296296296293E-4</v>
      </c>
      <c r="F4" s="121">
        <v>1.3969907407407408E-2</v>
      </c>
      <c r="G4" s="123">
        <f t="shared" si="2"/>
        <v>1.4432870370370372E-2</v>
      </c>
      <c r="H4" s="123">
        <f t="shared" si="3"/>
        <v>2.0833333333333294E-4</v>
      </c>
      <c r="I4" s="67">
        <f t="shared" si="4"/>
        <v>94.44</v>
      </c>
    </row>
    <row r="5" spans="1:9" ht="16.5" customHeight="1" x14ac:dyDescent="0.2">
      <c r="A5" s="45">
        <f t="shared" si="0"/>
        <v>4</v>
      </c>
      <c r="B5" s="45">
        <f t="shared" si="1"/>
        <v>17</v>
      </c>
      <c r="C5" s="44" t="s">
        <v>232</v>
      </c>
      <c r="D5" s="121">
        <v>1.2962962962962963E-2</v>
      </c>
      <c r="E5" s="123">
        <v>1.6782407407407406E-3</v>
      </c>
      <c r="F5" s="121">
        <v>1.292824074074074E-2</v>
      </c>
      <c r="G5" s="123">
        <f t="shared" si="2"/>
        <v>1.4606481481481481E-2</v>
      </c>
      <c r="H5" s="123">
        <f t="shared" si="3"/>
        <v>3.4722222222222446E-5</v>
      </c>
      <c r="I5" s="67">
        <f t="shared" si="4"/>
        <v>91.67</v>
      </c>
    </row>
    <row r="6" spans="1:9" ht="16.5" customHeight="1" x14ac:dyDescent="0.2">
      <c r="A6" s="82">
        <f t="shared" si="0"/>
        <v>5</v>
      </c>
      <c r="B6" s="82">
        <f t="shared" si="1"/>
        <v>13</v>
      </c>
      <c r="C6" s="81" t="s">
        <v>235</v>
      </c>
      <c r="D6" s="122">
        <v>1.2847222222222223E-2</v>
      </c>
      <c r="E6" s="109">
        <v>1.7939814814814815E-3</v>
      </c>
      <c r="F6" s="122">
        <v>1.2824074074074073E-2</v>
      </c>
      <c r="G6" s="109">
        <f t="shared" si="2"/>
        <v>1.4618055555555554E-2</v>
      </c>
      <c r="H6" s="109">
        <f t="shared" si="3"/>
        <v>2.314814814815061E-5</v>
      </c>
      <c r="I6" s="86">
        <f t="shared" si="4"/>
        <v>88.89</v>
      </c>
    </row>
    <row r="7" spans="1:9" ht="16.5" customHeight="1" x14ac:dyDescent="0.2">
      <c r="A7" s="45">
        <f t="shared" si="0"/>
        <v>6</v>
      </c>
      <c r="B7" s="45">
        <f t="shared" si="1"/>
        <v>23</v>
      </c>
      <c r="C7" s="44" t="s">
        <v>238</v>
      </c>
      <c r="D7" s="121">
        <v>1.3877314814814815E-2</v>
      </c>
      <c r="E7" s="123">
        <v>7.6388888888888893E-4</v>
      </c>
      <c r="F7" s="121">
        <v>1.3877314814814815E-2</v>
      </c>
      <c r="G7" s="123">
        <f t="shared" si="2"/>
        <v>1.4641203703703703E-2</v>
      </c>
      <c r="H7" s="123">
        <f t="shared" si="3"/>
        <v>0</v>
      </c>
      <c r="I7" s="67">
        <f t="shared" si="4"/>
        <v>86.11</v>
      </c>
    </row>
    <row r="8" spans="1:9" ht="16.5" customHeight="1" x14ac:dyDescent="0.2">
      <c r="A8" s="45">
        <f t="shared" si="0"/>
        <v>7</v>
      </c>
      <c r="B8" s="45">
        <f t="shared" si="1"/>
        <v>28</v>
      </c>
      <c r="C8" s="44" t="s">
        <v>179</v>
      </c>
      <c r="D8" s="121">
        <v>1.4178240740740741E-2</v>
      </c>
      <c r="E8" s="123">
        <v>4.6296296296296293E-4</v>
      </c>
      <c r="F8" s="121">
        <v>1.4189814814814815E-2</v>
      </c>
      <c r="G8" s="123">
        <f t="shared" si="2"/>
        <v>1.4652777777777778E-2</v>
      </c>
      <c r="H8" s="123">
        <f t="shared" si="3"/>
        <v>1.157407407407357E-5</v>
      </c>
      <c r="I8" s="67">
        <f t="shared" si="4"/>
        <v>83.33</v>
      </c>
    </row>
    <row r="9" spans="1:9" ht="16.5" customHeight="1" x14ac:dyDescent="0.2">
      <c r="A9" s="45">
        <f t="shared" si="0"/>
        <v>8</v>
      </c>
      <c r="B9" s="45">
        <f t="shared" si="1"/>
        <v>7</v>
      </c>
      <c r="C9" s="44" t="s">
        <v>249</v>
      </c>
      <c r="D9" s="121">
        <v>1.2326388888888888E-2</v>
      </c>
      <c r="E9" s="123">
        <v>2.3148148148148151E-3</v>
      </c>
      <c r="F9" s="121">
        <v>1.2361111111111113E-2</v>
      </c>
      <c r="G9" s="123">
        <f t="shared" si="2"/>
        <v>1.4675925925925927E-2</v>
      </c>
      <c r="H9" s="123">
        <f t="shared" si="3"/>
        <v>3.4722222222224181E-5</v>
      </c>
      <c r="I9" s="67">
        <f t="shared" si="4"/>
        <v>80.56</v>
      </c>
    </row>
    <row r="10" spans="1:9" ht="16.5" customHeight="1" x14ac:dyDescent="0.2">
      <c r="A10" s="45">
        <f t="shared" si="0"/>
        <v>9</v>
      </c>
      <c r="B10" s="45">
        <f t="shared" si="1"/>
        <v>2</v>
      </c>
      <c r="C10" s="44" t="s">
        <v>170</v>
      </c>
      <c r="D10" s="121">
        <v>1.1412037037037038E-2</v>
      </c>
      <c r="E10" s="123">
        <v>3.2291666666666666E-3</v>
      </c>
      <c r="F10" s="121">
        <v>1.1481481481481483E-2</v>
      </c>
      <c r="G10" s="123">
        <f t="shared" si="2"/>
        <v>1.471064814814815E-2</v>
      </c>
      <c r="H10" s="123">
        <f t="shared" si="3"/>
        <v>6.9444444444444892E-5</v>
      </c>
      <c r="I10" s="67">
        <f t="shared" si="4"/>
        <v>77.78</v>
      </c>
    </row>
    <row r="11" spans="1:9" ht="16.5" customHeight="1" x14ac:dyDescent="0.2">
      <c r="A11" s="45">
        <f t="shared" si="0"/>
        <v>10</v>
      </c>
      <c r="B11" s="45">
        <f t="shared" si="1"/>
        <v>9</v>
      </c>
      <c r="C11" s="44" t="s">
        <v>171</v>
      </c>
      <c r="D11" s="121">
        <v>1.2326388888888888E-2</v>
      </c>
      <c r="E11" s="123">
        <v>2.3148148148148151E-3</v>
      </c>
      <c r="F11" s="121">
        <v>1.2430555555555554E-2</v>
      </c>
      <c r="G11" s="123">
        <f t="shared" si="2"/>
        <v>1.4745370370370369E-2</v>
      </c>
      <c r="H11" s="123">
        <f t="shared" si="3"/>
        <v>1.041666666666656E-4</v>
      </c>
      <c r="I11" s="67">
        <f t="shared" si="4"/>
        <v>75</v>
      </c>
    </row>
    <row r="12" spans="1:9" ht="16.5" customHeight="1" x14ac:dyDescent="0.2">
      <c r="A12" s="45">
        <f t="shared" si="0"/>
        <v>11</v>
      </c>
      <c r="B12" s="45">
        <f t="shared" si="1"/>
        <v>34</v>
      </c>
      <c r="C12" s="44" t="s">
        <v>165</v>
      </c>
      <c r="D12" s="121">
        <v>1.4409722222222221E-2</v>
      </c>
      <c r="E12" s="123">
        <v>2.3148148148148146E-4</v>
      </c>
      <c r="F12" s="121">
        <v>1.4560185185185183E-2</v>
      </c>
      <c r="G12" s="123">
        <f t="shared" si="2"/>
        <v>1.4791666666666665E-2</v>
      </c>
      <c r="H12" s="123">
        <f t="shared" si="3"/>
        <v>1.5046296296296162E-4</v>
      </c>
      <c r="I12" s="67">
        <f t="shared" si="4"/>
        <v>72.22</v>
      </c>
    </row>
    <row r="13" spans="1:9" ht="16.5" customHeight="1" x14ac:dyDescent="0.2">
      <c r="A13" s="45">
        <f t="shared" si="0"/>
        <v>12</v>
      </c>
      <c r="B13" s="45">
        <f t="shared" si="1"/>
        <v>6</v>
      </c>
      <c r="C13" s="44" t="s">
        <v>258</v>
      </c>
      <c r="D13" s="121">
        <v>1.1921296296296298E-2</v>
      </c>
      <c r="E13" s="123">
        <v>2.7199074074074074E-3</v>
      </c>
      <c r="F13" s="121">
        <v>1.2106481481481482E-2</v>
      </c>
      <c r="G13" s="123">
        <f t="shared" si="2"/>
        <v>1.4826388888888889E-2</v>
      </c>
      <c r="H13" s="123">
        <f t="shared" si="3"/>
        <v>1.8518518518518406E-4</v>
      </c>
      <c r="I13" s="67">
        <f t="shared" si="4"/>
        <v>69.44</v>
      </c>
    </row>
    <row r="14" spans="1:9" ht="16.5" customHeight="1" x14ac:dyDescent="0.2">
      <c r="A14" s="45">
        <f t="shared" si="0"/>
        <v>13</v>
      </c>
      <c r="B14" s="45">
        <f t="shared" si="1"/>
        <v>12</v>
      </c>
      <c r="C14" s="44" t="s">
        <v>221</v>
      </c>
      <c r="D14" s="121">
        <v>1.2488425925925925E-2</v>
      </c>
      <c r="E14" s="123">
        <v>2.1527777777777778E-3</v>
      </c>
      <c r="F14" s="121">
        <v>1.2685185185185183E-2</v>
      </c>
      <c r="G14" s="123">
        <f t="shared" si="2"/>
        <v>1.4837962962962961E-2</v>
      </c>
      <c r="H14" s="123">
        <f t="shared" si="3"/>
        <v>1.9675925925925764E-4</v>
      </c>
      <c r="I14" s="67">
        <f t="shared" si="4"/>
        <v>66.67</v>
      </c>
    </row>
    <row r="15" spans="1:9" ht="16.5" customHeight="1" x14ac:dyDescent="0.2">
      <c r="A15" s="45">
        <f t="shared" si="0"/>
        <v>14</v>
      </c>
      <c r="B15" s="45">
        <f t="shared" si="1"/>
        <v>11</v>
      </c>
      <c r="C15" s="44" t="s">
        <v>218</v>
      </c>
      <c r="D15" s="121">
        <v>1.2326388888888888E-2</v>
      </c>
      <c r="E15" s="123">
        <v>2.3148148148148151E-3</v>
      </c>
      <c r="F15" s="121">
        <v>1.2546296296296297E-2</v>
      </c>
      <c r="G15" s="123">
        <f t="shared" si="2"/>
        <v>1.4861111111111111E-2</v>
      </c>
      <c r="H15" s="123">
        <f t="shared" si="3"/>
        <v>2.1990740740740825E-4</v>
      </c>
      <c r="I15" s="67">
        <f t="shared" si="4"/>
        <v>63.89</v>
      </c>
    </row>
    <row r="16" spans="1:9" ht="16.5" customHeight="1" x14ac:dyDescent="0.2">
      <c r="A16" s="45">
        <f t="shared" si="0"/>
        <v>15</v>
      </c>
      <c r="B16" s="45">
        <f t="shared" si="1"/>
        <v>26</v>
      </c>
      <c r="C16" s="44" t="s">
        <v>187</v>
      </c>
      <c r="D16" s="121">
        <v>1.3877314814814815E-2</v>
      </c>
      <c r="E16" s="123">
        <v>7.6388888888888893E-4</v>
      </c>
      <c r="F16" s="121">
        <v>1.4108796296296295E-2</v>
      </c>
      <c r="G16" s="123">
        <f t="shared" si="2"/>
        <v>1.4872685185185183E-2</v>
      </c>
      <c r="H16" s="123">
        <f t="shared" si="3"/>
        <v>2.3148148148148008E-4</v>
      </c>
      <c r="I16" s="67">
        <f t="shared" si="4"/>
        <v>61.11</v>
      </c>
    </row>
    <row r="17" spans="1:9" ht="16.5" customHeight="1" x14ac:dyDescent="0.2">
      <c r="A17" s="45">
        <f t="shared" si="0"/>
        <v>16</v>
      </c>
      <c r="B17" s="45">
        <f t="shared" si="1"/>
        <v>30</v>
      </c>
      <c r="C17" s="44" t="s">
        <v>246</v>
      </c>
      <c r="D17" s="121">
        <v>1.4178240740740741E-2</v>
      </c>
      <c r="E17" s="123">
        <v>4.6296296296296293E-4</v>
      </c>
      <c r="F17" s="121">
        <v>1.4409722222222221E-2</v>
      </c>
      <c r="G17" s="123">
        <f t="shared" si="2"/>
        <v>1.4872685185185185E-2</v>
      </c>
      <c r="H17" s="123">
        <f t="shared" si="3"/>
        <v>2.3148148148148008E-4</v>
      </c>
      <c r="I17" s="67">
        <f t="shared" si="4"/>
        <v>58.33</v>
      </c>
    </row>
    <row r="18" spans="1:9" ht="16.5" customHeight="1" x14ac:dyDescent="0.2">
      <c r="A18" s="45">
        <f t="shared" si="0"/>
        <v>17</v>
      </c>
      <c r="B18" s="45">
        <f t="shared" si="1"/>
        <v>35</v>
      </c>
      <c r="C18" s="44" t="s">
        <v>254</v>
      </c>
      <c r="D18" s="121">
        <v>1.4641203703703703E-2</v>
      </c>
      <c r="E18" s="123">
        <v>0</v>
      </c>
      <c r="F18" s="121">
        <v>1.4884259259259259E-2</v>
      </c>
      <c r="G18" s="123">
        <f t="shared" si="2"/>
        <v>1.4884259259259259E-2</v>
      </c>
      <c r="H18" s="123">
        <f t="shared" si="3"/>
        <v>2.4305555555555539E-4</v>
      </c>
      <c r="I18" s="67">
        <f t="shared" si="4"/>
        <v>55.56</v>
      </c>
    </row>
    <row r="19" spans="1:9" ht="16.5" customHeight="1" x14ac:dyDescent="0.2">
      <c r="A19" s="45">
        <f t="shared" si="0"/>
        <v>18</v>
      </c>
      <c r="B19" s="45">
        <f t="shared" si="1"/>
        <v>32</v>
      </c>
      <c r="C19" s="44" t="s">
        <v>183</v>
      </c>
      <c r="D19" s="121">
        <v>1.4178240740740741E-2</v>
      </c>
      <c r="E19" s="123">
        <v>4.6296296296296293E-4</v>
      </c>
      <c r="F19" s="121">
        <v>1.4444444444444446E-2</v>
      </c>
      <c r="G19" s="123">
        <f t="shared" si="2"/>
        <v>1.4907407407407409E-2</v>
      </c>
      <c r="H19" s="123">
        <f t="shared" si="3"/>
        <v>2.6620370370370426E-4</v>
      </c>
      <c r="I19" s="67">
        <f t="shared" si="4"/>
        <v>52.78</v>
      </c>
    </row>
    <row r="20" spans="1:9" ht="16.5" customHeight="1" x14ac:dyDescent="0.2">
      <c r="A20" s="45">
        <f t="shared" si="0"/>
        <v>19</v>
      </c>
      <c r="B20" s="45">
        <f t="shared" si="1"/>
        <v>22</v>
      </c>
      <c r="C20" s="44" t="s">
        <v>228</v>
      </c>
      <c r="D20" s="121">
        <v>1.3495370370370371E-2</v>
      </c>
      <c r="E20" s="123">
        <v>1.1458333333333333E-3</v>
      </c>
      <c r="F20" s="121">
        <v>1.3784722222222224E-2</v>
      </c>
      <c r="G20" s="123">
        <f t="shared" si="2"/>
        <v>1.4930555555555558E-2</v>
      </c>
      <c r="H20" s="123">
        <f t="shared" si="3"/>
        <v>2.8935185185185314E-4</v>
      </c>
      <c r="I20" s="67">
        <f t="shared" si="4"/>
        <v>50</v>
      </c>
    </row>
    <row r="21" spans="1:9" ht="16.5" customHeight="1" x14ac:dyDescent="0.2">
      <c r="A21" s="45">
        <f t="shared" si="0"/>
        <v>20</v>
      </c>
      <c r="B21" s="45">
        <f t="shared" si="1"/>
        <v>5</v>
      </c>
      <c r="C21" s="44" t="s">
        <v>220</v>
      </c>
      <c r="D21" s="121">
        <v>1.1793981481481482E-2</v>
      </c>
      <c r="E21" s="123">
        <v>2.8472222222222219E-3</v>
      </c>
      <c r="F21" s="121">
        <v>1.2094907407407408E-2</v>
      </c>
      <c r="G21" s="123">
        <f t="shared" si="2"/>
        <v>1.494212962962963E-2</v>
      </c>
      <c r="H21" s="123">
        <f t="shared" si="3"/>
        <v>3.0092592592592671E-4</v>
      </c>
      <c r="I21" s="67">
        <f t="shared" si="4"/>
        <v>47.22</v>
      </c>
    </row>
    <row r="22" spans="1:9" ht="16.5" customHeight="1" x14ac:dyDescent="0.2">
      <c r="A22" s="45">
        <f t="shared" si="0"/>
        <v>21</v>
      </c>
      <c r="B22" s="45">
        <f t="shared" si="1"/>
        <v>1</v>
      </c>
      <c r="C22" s="44" t="s">
        <v>162</v>
      </c>
      <c r="D22" s="121">
        <v>1.064814814814815E-2</v>
      </c>
      <c r="E22" s="123">
        <v>3.9930555555555561E-3</v>
      </c>
      <c r="F22" s="121">
        <v>1.1006944444444444E-2</v>
      </c>
      <c r="G22" s="123">
        <f t="shared" si="2"/>
        <v>1.4999999999999999E-2</v>
      </c>
      <c r="H22" s="123">
        <f t="shared" si="3"/>
        <v>3.5879629629629456E-4</v>
      </c>
      <c r="I22" s="67">
        <f t="shared" si="4"/>
        <v>44.44</v>
      </c>
    </row>
    <row r="23" spans="1:9" ht="16.5" customHeight="1" x14ac:dyDescent="0.2">
      <c r="A23" s="82">
        <f t="shared" si="0"/>
        <v>22</v>
      </c>
      <c r="B23" s="82">
        <f t="shared" si="1"/>
        <v>14</v>
      </c>
      <c r="C23" s="81" t="s">
        <v>257</v>
      </c>
      <c r="D23" s="122">
        <v>1.2488425925925925E-2</v>
      </c>
      <c r="E23" s="109">
        <v>2.1527777777777778E-3</v>
      </c>
      <c r="F23" s="122">
        <v>1.2847222222222223E-2</v>
      </c>
      <c r="G23" s="109">
        <f t="shared" si="2"/>
        <v>1.5000000000000001E-2</v>
      </c>
      <c r="H23" s="109">
        <f t="shared" si="3"/>
        <v>3.5879629629629803E-4</v>
      </c>
      <c r="I23" s="86">
        <f t="shared" si="4"/>
        <v>41.67</v>
      </c>
    </row>
    <row r="24" spans="1:9" ht="16.5" customHeight="1" x14ac:dyDescent="0.2">
      <c r="A24" s="82">
        <f t="shared" si="0"/>
        <v>23</v>
      </c>
      <c r="B24" s="82">
        <f t="shared" si="1"/>
        <v>19</v>
      </c>
      <c r="C24" s="81" t="s">
        <v>172</v>
      </c>
      <c r="D24" s="122">
        <v>1.2847222222222223E-2</v>
      </c>
      <c r="E24" s="109">
        <v>1.7939814814814815E-3</v>
      </c>
      <c r="F24" s="122">
        <v>1.3217592592592593E-2</v>
      </c>
      <c r="G24" s="109">
        <f t="shared" si="2"/>
        <v>1.5011574074074075E-2</v>
      </c>
      <c r="H24" s="109">
        <f t="shared" si="3"/>
        <v>3.7037037037036986E-4</v>
      </c>
      <c r="I24" s="86">
        <f t="shared" si="4"/>
        <v>38.89</v>
      </c>
    </row>
    <row r="25" spans="1:9" ht="16.5" customHeight="1" x14ac:dyDescent="0.2">
      <c r="A25" s="45">
        <f t="shared" si="0"/>
        <v>24</v>
      </c>
      <c r="B25" s="45">
        <f t="shared" si="1"/>
        <v>16</v>
      </c>
      <c r="C25" s="44" t="s">
        <v>195</v>
      </c>
      <c r="D25" s="121">
        <v>1.2488425925925925E-2</v>
      </c>
      <c r="E25" s="123">
        <v>2.1527777777777778E-3</v>
      </c>
      <c r="F25" s="121">
        <v>1.2870370370370372E-2</v>
      </c>
      <c r="G25" s="123">
        <f t="shared" si="2"/>
        <v>1.502314814814815E-2</v>
      </c>
      <c r="H25" s="123">
        <f t="shared" si="3"/>
        <v>3.819444444444469E-4</v>
      </c>
      <c r="I25" s="67">
        <f t="shared" si="4"/>
        <v>36.11</v>
      </c>
    </row>
    <row r="26" spans="1:9" ht="16.5" customHeight="1" x14ac:dyDescent="0.2">
      <c r="A26" s="45">
        <f t="shared" si="0"/>
        <v>25</v>
      </c>
      <c r="B26" s="45">
        <f t="shared" si="1"/>
        <v>26</v>
      </c>
      <c r="C26" s="44" t="s">
        <v>229</v>
      </c>
      <c r="D26" s="121">
        <v>1.3703703703703704E-2</v>
      </c>
      <c r="E26" s="123">
        <v>9.3750000000000007E-4</v>
      </c>
      <c r="F26" s="121">
        <v>1.4108796296296295E-2</v>
      </c>
      <c r="G26" s="123">
        <f t="shared" si="2"/>
        <v>1.5046296296296295E-2</v>
      </c>
      <c r="H26" s="123">
        <f t="shared" si="3"/>
        <v>4.0509259259259058E-4</v>
      </c>
      <c r="I26" s="67">
        <f t="shared" si="4"/>
        <v>33.33</v>
      </c>
    </row>
    <row r="27" spans="1:9" ht="17.25" customHeight="1" x14ac:dyDescent="0.2">
      <c r="A27" s="45">
        <f t="shared" si="0"/>
        <v>26</v>
      </c>
      <c r="B27" s="45">
        <f t="shared" si="1"/>
        <v>8</v>
      </c>
      <c r="C27" s="44" t="s">
        <v>214</v>
      </c>
      <c r="D27" s="121">
        <v>1.1921296296296298E-2</v>
      </c>
      <c r="E27" s="123">
        <v>2.7199074074074074E-3</v>
      </c>
      <c r="F27" s="121">
        <v>1.2372685185185186E-2</v>
      </c>
      <c r="G27" s="123">
        <f t="shared" si="2"/>
        <v>1.5092592592592593E-2</v>
      </c>
      <c r="H27" s="123">
        <f t="shared" si="3"/>
        <v>4.5138888888888833E-4</v>
      </c>
      <c r="I27" s="67">
        <f t="shared" si="4"/>
        <v>30.56</v>
      </c>
    </row>
    <row r="28" spans="1:9" ht="17.25" customHeight="1" x14ac:dyDescent="0.2">
      <c r="A28" s="82">
        <f t="shared" si="0"/>
        <v>27</v>
      </c>
      <c r="B28" s="82">
        <f t="shared" si="1"/>
        <v>18</v>
      </c>
      <c r="C28" s="81" t="s">
        <v>219</v>
      </c>
      <c r="D28" s="122">
        <v>1.2673611111111109E-2</v>
      </c>
      <c r="E28" s="109">
        <v>1.9675925925925928E-3</v>
      </c>
      <c r="F28" s="122">
        <v>1.315972222222222E-2</v>
      </c>
      <c r="G28" s="109">
        <f t="shared" si="2"/>
        <v>1.5127314814814812E-2</v>
      </c>
      <c r="H28" s="109">
        <f t="shared" si="3"/>
        <v>4.8611111111111077E-4</v>
      </c>
      <c r="I28" s="86">
        <f t="shared" si="4"/>
        <v>27.78</v>
      </c>
    </row>
    <row r="29" spans="1:9" ht="17.25" customHeight="1" x14ac:dyDescent="0.2">
      <c r="A29" s="45">
        <f t="shared" si="0"/>
        <v>28</v>
      </c>
      <c r="B29" s="45">
        <f t="shared" si="1"/>
        <v>21</v>
      </c>
      <c r="C29" s="44" t="s">
        <v>217</v>
      </c>
      <c r="D29" s="121">
        <v>1.3136574074074077E-2</v>
      </c>
      <c r="E29" s="123">
        <v>1.5046296296296294E-3</v>
      </c>
      <c r="F29" s="121">
        <v>1.3657407407407408E-2</v>
      </c>
      <c r="G29" s="123">
        <f t="shared" si="2"/>
        <v>1.5162037037037038E-2</v>
      </c>
      <c r="H29" s="123">
        <f t="shared" si="3"/>
        <v>5.2083333333333148E-4</v>
      </c>
      <c r="I29" s="67">
        <f t="shared" si="4"/>
        <v>25</v>
      </c>
    </row>
    <row r="30" spans="1:9" ht="17.25" customHeight="1" x14ac:dyDescent="0.2">
      <c r="A30" s="45">
        <f t="shared" si="0"/>
        <v>29</v>
      </c>
      <c r="B30" s="45">
        <f t="shared" si="1"/>
        <v>10</v>
      </c>
      <c r="C30" s="44" t="s">
        <v>260</v>
      </c>
      <c r="D30" s="121">
        <v>1.1921296296296298E-2</v>
      </c>
      <c r="E30" s="123">
        <v>2.7199074074074074E-3</v>
      </c>
      <c r="F30" s="121">
        <v>1.2499999999999999E-2</v>
      </c>
      <c r="G30" s="123">
        <f t="shared" si="2"/>
        <v>1.5219907407407406E-2</v>
      </c>
      <c r="H30" s="123">
        <f t="shared" si="3"/>
        <v>5.7870370370370107E-4</v>
      </c>
      <c r="I30" s="67">
        <f t="shared" si="4"/>
        <v>22.22</v>
      </c>
    </row>
    <row r="31" spans="1:9" ht="17.25" customHeight="1" x14ac:dyDescent="0.2">
      <c r="A31" s="45">
        <f t="shared" si="0"/>
        <v>30</v>
      </c>
      <c r="B31" s="45">
        <f t="shared" si="1"/>
        <v>33</v>
      </c>
      <c r="C31" s="44" t="s">
        <v>256</v>
      </c>
      <c r="D31" s="121">
        <v>1.3877314814814815E-2</v>
      </c>
      <c r="E31" s="123">
        <v>7.6388888888888893E-4</v>
      </c>
      <c r="F31" s="121">
        <v>1.4467592592592593E-2</v>
      </c>
      <c r="G31" s="123">
        <f t="shared" si="2"/>
        <v>1.5231481481481481E-2</v>
      </c>
      <c r="H31" s="123">
        <f t="shared" si="3"/>
        <v>5.9027777777777811E-4</v>
      </c>
      <c r="I31" s="67">
        <f t="shared" si="4"/>
        <v>19.440000000000001</v>
      </c>
    </row>
    <row r="32" spans="1:9" ht="18" customHeight="1" x14ac:dyDescent="0.2">
      <c r="A32" s="45">
        <f t="shared" si="0"/>
        <v>31</v>
      </c>
      <c r="B32" s="45">
        <f t="shared" si="1"/>
        <v>14</v>
      </c>
      <c r="C32" s="44" t="s">
        <v>242</v>
      </c>
      <c r="D32" s="121">
        <v>1.2210648148148146E-2</v>
      </c>
      <c r="E32" s="123">
        <v>2.4305555555555556E-3</v>
      </c>
      <c r="F32" s="121">
        <v>1.2847222222222223E-2</v>
      </c>
      <c r="G32" s="123">
        <f t="shared" si="2"/>
        <v>1.5277777777777779E-2</v>
      </c>
      <c r="H32" s="123">
        <f t="shared" si="3"/>
        <v>6.3657407407407759E-4</v>
      </c>
      <c r="I32" s="67">
        <f t="shared" si="4"/>
        <v>16.670000000000002</v>
      </c>
    </row>
    <row r="33" spans="1:9" ht="18" customHeight="1" x14ac:dyDescent="0.2">
      <c r="A33" s="45">
        <f t="shared" si="0"/>
        <v>32</v>
      </c>
      <c r="B33" s="45">
        <f t="shared" si="1"/>
        <v>4</v>
      </c>
      <c r="C33" s="44" t="s">
        <v>173</v>
      </c>
      <c r="D33" s="121">
        <v>1.1099537037037038E-2</v>
      </c>
      <c r="E33" s="123">
        <v>3.5416666666666665E-3</v>
      </c>
      <c r="F33" s="121">
        <v>1.2013888888888888E-2</v>
      </c>
      <c r="G33" s="123">
        <f t="shared" si="2"/>
        <v>1.5555555555555555E-2</v>
      </c>
      <c r="H33" s="123">
        <f t="shared" si="3"/>
        <v>9.1435185185185022E-4</v>
      </c>
      <c r="I33" s="67">
        <f t="shared" si="4"/>
        <v>13.89</v>
      </c>
    </row>
    <row r="34" spans="1:9" ht="18" customHeight="1" x14ac:dyDescent="0.2">
      <c r="A34" s="45">
        <f t="shared" si="0"/>
        <v>33</v>
      </c>
      <c r="B34" s="45">
        <f t="shared" si="1"/>
        <v>31</v>
      </c>
      <c r="C34" s="44" t="s">
        <v>231</v>
      </c>
      <c r="D34" s="121">
        <v>1.3310185185185187E-2</v>
      </c>
      <c r="E34" s="123">
        <v>1.3310185185185185E-3</v>
      </c>
      <c r="F34" s="121">
        <v>1.4432870370370372E-2</v>
      </c>
      <c r="G34" s="123">
        <f t="shared" si="2"/>
        <v>1.576388888888889E-2</v>
      </c>
      <c r="H34" s="123">
        <f t="shared" si="3"/>
        <v>1.1226851851851849E-3</v>
      </c>
      <c r="I34" s="67">
        <f t="shared" si="4"/>
        <v>11.11</v>
      </c>
    </row>
    <row r="35" spans="1:9" ht="18" customHeight="1" x14ac:dyDescent="0.2">
      <c r="A35" s="82">
        <f t="shared" si="0"/>
        <v>34</v>
      </c>
      <c r="B35" s="82">
        <f t="shared" si="1"/>
        <v>29</v>
      </c>
      <c r="C35" s="81" t="s">
        <v>225</v>
      </c>
      <c r="D35" s="122">
        <v>1.2673611111111109E-2</v>
      </c>
      <c r="E35" s="109">
        <v>1.9675925925925928E-3</v>
      </c>
      <c r="F35" s="122">
        <v>1.4236111111111111E-2</v>
      </c>
      <c r="G35" s="109">
        <f t="shared" si="2"/>
        <v>1.6203703703703703E-2</v>
      </c>
      <c r="H35" s="109">
        <f t="shared" si="3"/>
        <v>1.5625000000000014E-3</v>
      </c>
      <c r="I35" s="86">
        <f t="shared" si="4"/>
        <v>8.33</v>
      </c>
    </row>
    <row r="36" spans="1:9" ht="18" customHeight="1" x14ac:dyDescent="0.2">
      <c r="A36" s="45">
        <f t="shared" si="0"/>
        <v>35</v>
      </c>
      <c r="B36" s="45">
        <f t="shared" si="1"/>
        <v>25</v>
      </c>
      <c r="C36" s="44" t="s">
        <v>164</v>
      </c>
      <c r="D36" s="121">
        <v>1.2488425925925925E-2</v>
      </c>
      <c r="E36" s="123">
        <v>2.1527777777777778E-3</v>
      </c>
      <c r="F36" s="121">
        <v>1.40625E-2</v>
      </c>
      <c r="G36" s="123">
        <f t="shared" si="2"/>
        <v>1.621527777777778E-2</v>
      </c>
      <c r="H36" s="123">
        <f t="shared" si="3"/>
        <v>1.574074074074075E-3</v>
      </c>
      <c r="I36" s="67">
        <f t="shared" si="4"/>
        <v>5.56</v>
      </c>
    </row>
    <row r="37" spans="1:9" ht="18" customHeight="1" x14ac:dyDescent="0.2">
      <c r="A37" s="45">
        <f t="shared" si="0"/>
        <v>36</v>
      </c>
      <c r="B37" s="45">
        <f t="shared" si="1"/>
        <v>36</v>
      </c>
      <c r="C37" s="44" t="s">
        <v>255</v>
      </c>
      <c r="D37" s="121">
        <v>1.4409722222222221E-2</v>
      </c>
      <c r="E37" s="123">
        <v>2.3148148148148146E-4</v>
      </c>
      <c r="F37" s="121">
        <v>1.7199074074074071E-2</v>
      </c>
      <c r="G37" s="123">
        <f t="shared" si="2"/>
        <v>1.7430555555555553E-2</v>
      </c>
      <c r="H37" s="123">
        <f t="shared" si="3"/>
        <v>2.7893518518518502E-3</v>
      </c>
      <c r="I37" s="67">
        <f t="shared" si="4"/>
        <v>2.78</v>
      </c>
    </row>
    <row r="39" spans="1:9" ht="18" customHeight="1" x14ac:dyDescent="0.2">
      <c r="A39" s="45" t="s">
        <v>27</v>
      </c>
      <c r="B39" s="68">
        <v>36</v>
      </c>
    </row>
    <row r="40" spans="1:9" ht="18" customHeight="1" x14ac:dyDescent="0.2"/>
    <row r="41" spans="1:9" ht="18" customHeight="1" x14ac:dyDescent="0.2">
      <c r="A41" s="45" t="s">
        <v>16</v>
      </c>
      <c r="B41" s="45">
        <v>1</v>
      </c>
      <c r="C41" s="44" t="s">
        <v>182</v>
      </c>
      <c r="I41" s="45">
        <f>ROUND(100-((100/$B$39)*(ROUNDUP($B$39*0.4,0)-1)),2)</f>
        <v>61.11</v>
      </c>
    </row>
    <row r="42" spans="1:9" ht="18" customHeight="1" x14ac:dyDescent="0.2">
      <c r="B42" s="45">
        <v>2</v>
      </c>
      <c r="C42" s="44" t="s">
        <v>176</v>
      </c>
      <c r="I42" s="45">
        <f>ROUND(100-((100/$B$39)*(ROUNDUP($B$39*0.4,0)-1)),2)</f>
        <v>61.11</v>
      </c>
    </row>
    <row r="43" spans="1:9" ht="18" customHeight="1" x14ac:dyDescent="0.2">
      <c r="B43" s="45">
        <v>3</v>
      </c>
      <c r="C43" s="44" t="s">
        <v>270</v>
      </c>
      <c r="I43" s="45">
        <f>ROUND(100-((100/$B$39)*(ROUNDUP($B$39*0.4,0)-1)),2)</f>
        <v>61.11</v>
      </c>
    </row>
    <row r="44" spans="1:9" ht="18" customHeight="1" x14ac:dyDescent="0.2"/>
    <row r="45" spans="1:9" ht="18" customHeight="1" x14ac:dyDescent="0.2">
      <c r="H45" t="s">
        <v>30</v>
      </c>
      <c r="I45" s="67">
        <f>SUM(I2:I43)</f>
        <v>2033.3299999999997</v>
      </c>
    </row>
  </sheetData>
  <sortState ref="A2:I37">
    <sortCondition ref="A2:A37"/>
  </sortState>
  <conditionalFormatting sqref="H2:H37">
    <cfRule type="expression" dxfId="1" priority="2">
      <formula>IF(D2&gt;=F2,TRUE,FALSE)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2"/>
  <sheetViews>
    <sheetView zoomScale="85" zoomScaleNormal="85" workbookViewId="0"/>
  </sheetViews>
  <sheetFormatPr defaultRowHeight="12.75" x14ac:dyDescent="0.2"/>
  <cols>
    <col min="1" max="1" width="11.85546875" customWidth="1"/>
    <col min="2" max="2" width="10.7109375" customWidth="1"/>
    <col min="3" max="3" width="23.140625" customWidth="1"/>
    <col min="4" max="9" width="10.85546875" customWidth="1"/>
    <col min="10" max="10" width="0" hidden="1" customWidth="1"/>
  </cols>
  <sheetData>
    <row r="1" spans="1:11" ht="25.5" x14ac:dyDescent="0.2">
      <c r="A1" s="8" t="s">
        <v>6</v>
      </c>
      <c r="B1" s="8" t="s">
        <v>7</v>
      </c>
      <c r="C1" s="63" t="s">
        <v>8</v>
      </c>
      <c r="D1" s="8" t="s">
        <v>17</v>
      </c>
      <c r="E1" s="8" t="s">
        <v>9</v>
      </c>
      <c r="F1" s="8" t="s">
        <v>20</v>
      </c>
      <c r="G1" s="8" t="s">
        <v>19</v>
      </c>
      <c r="H1" s="8" t="s">
        <v>15</v>
      </c>
      <c r="I1" s="8" t="s">
        <v>10</v>
      </c>
    </row>
    <row r="2" spans="1:11" ht="16.5" customHeight="1" x14ac:dyDescent="0.2">
      <c r="A2" s="45">
        <f t="shared" ref="A2:A43" si="0">RANK(G2,$G$2:$G$43,1)</f>
        <v>1</v>
      </c>
      <c r="B2" s="45">
        <f t="shared" ref="B2:B43" si="1">RANK(F2,$F$2:$F$43,1)</f>
        <v>1</v>
      </c>
      <c r="C2" s="44" t="s">
        <v>220</v>
      </c>
      <c r="D2" s="59">
        <v>0.26527777777777778</v>
      </c>
      <c r="E2" s="59">
        <f t="shared" ref="E2:E43" si="2">$J$2-D2</f>
        <v>8.8888888888888906E-2</v>
      </c>
      <c r="F2" s="59">
        <v>0.24861111111111112</v>
      </c>
      <c r="G2" s="59">
        <v>0.33750000000000002</v>
      </c>
      <c r="H2" s="59">
        <f t="shared" ref="H2:H43" si="3">IF(F2&gt;D2,F2-D2,D2-F2)</f>
        <v>1.6666666666666663E-2</v>
      </c>
      <c r="I2" s="67">
        <f t="shared" ref="I2:I43" si="4">ROUND(100-((100/$B$45)*(A2-1)),2)</f>
        <v>100</v>
      </c>
      <c r="J2" s="79">
        <v>0.35416666666666669</v>
      </c>
      <c r="K2" s="79"/>
    </row>
    <row r="3" spans="1:11" ht="16.5" customHeight="1" x14ac:dyDescent="0.2">
      <c r="A3" s="45">
        <f t="shared" si="0"/>
        <v>2</v>
      </c>
      <c r="B3" s="45">
        <f t="shared" si="1"/>
        <v>34</v>
      </c>
      <c r="C3" s="44" t="s">
        <v>179</v>
      </c>
      <c r="D3" s="59">
        <v>0.31944444444444448</v>
      </c>
      <c r="E3" s="59">
        <f t="shared" si="2"/>
        <v>3.472222222222221E-2</v>
      </c>
      <c r="F3" s="59">
        <v>0.30486111111111108</v>
      </c>
      <c r="G3" s="59">
        <v>0.33958333333333329</v>
      </c>
      <c r="H3" s="59">
        <f t="shared" si="3"/>
        <v>1.4583333333333393E-2</v>
      </c>
      <c r="I3" s="67">
        <f t="shared" si="4"/>
        <v>97.62</v>
      </c>
      <c r="K3" s="79"/>
    </row>
    <row r="4" spans="1:11" ht="16.5" customHeight="1" x14ac:dyDescent="0.2">
      <c r="A4" s="45">
        <f t="shared" si="0"/>
        <v>3</v>
      </c>
      <c r="B4" s="45">
        <f t="shared" si="1"/>
        <v>16</v>
      </c>
      <c r="C4" s="44" t="s">
        <v>219</v>
      </c>
      <c r="D4" s="59">
        <v>0.29097222222222224</v>
      </c>
      <c r="E4" s="59">
        <f t="shared" si="2"/>
        <v>6.3194444444444442E-2</v>
      </c>
      <c r="F4" s="59">
        <v>0.28055555555555556</v>
      </c>
      <c r="G4" s="59">
        <v>0.34375</v>
      </c>
      <c r="H4" s="59">
        <f t="shared" si="3"/>
        <v>1.0416666666666685E-2</v>
      </c>
      <c r="I4" s="67">
        <f t="shared" si="4"/>
        <v>95.24</v>
      </c>
      <c r="K4" s="79"/>
    </row>
    <row r="5" spans="1:11" ht="16.5" customHeight="1" x14ac:dyDescent="0.2">
      <c r="A5" s="45">
        <f t="shared" si="0"/>
        <v>4</v>
      </c>
      <c r="B5" s="45">
        <f t="shared" si="1"/>
        <v>6</v>
      </c>
      <c r="C5" s="44" t="s">
        <v>221</v>
      </c>
      <c r="D5" s="59">
        <v>0.27430555555555552</v>
      </c>
      <c r="E5" s="59">
        <f t="shared" si="2"/>
        <v>7.986111111111116E-2</v>
      </c>
      <c r="F5" s="59">
        <v>0.26597222222222222</v>
      </c>
      <c r="G5" s="59">
        <v>0.34583333333333338</v>
      </c>
      <c r="H5" s="59">
        <f t="shared" si="3"/>
        <v>8.3333333333333037E-3</v>
      </c>
      <c r="I5" s="67">
        <f t="shared" si="4"/>
        <v>92.86</v>
      </c>
      <c r="K5" s="79"/>
    </row>
    <row r="6" spans="1:11" ht="16.5" customHeight="1" x14ac:dyDescent="0.2">
      <c r="A6" s="45">
        <f t="shared" si="0"/>
        <v>5</v>
      </c>
      <c r="B6" s="45">
        <f t="shared" si="1"/>
        <v>11</v>
      </c>
      <c r="C6" s="44" t="s">
        <v>242</v>
      </c>
      <c r="D6" s="59">
        <v>0.27777777777777779</v>
      </c>
      <c r="E6" s="59">
        <f t="shared" si="2"/>
        <v>7.6388888888888895E-2</v>
      </c>
      <c r="F6" s="59">
        <v>0.27083333333333331</v>
      </c>
      <c r="G6" s="59">
        <v>0.34722222222222227</v>
      </c>
      <c r="H6" s="59">
        <f t="shared" si="3"/>
        <v>6.9444444444444753E-3</v>
      </c>
      <c r="I6" s="67">
        <f t="shared" si="4"/>
        <v>90.48</v>
      </c>
      <c r="K6" s="79"/>
    </row>
    <row r="7" spans="1:11" ht="16.5" customHeight="1" x14ac:dyDescent="0.2">
      <c r="A7" s="45">
        <f t="shared" si="0"/>
        <v>5</v>
      </c>
      <c r="B7" s="45">
        <f t="shared" si="1"/>
        <v>4</v>
      </c>
      <c r="C7" s="44" t="s">
        <v>167</v>
      </c>
      <c r="D7" s="59">
        <v>0.27083333333333331</v>
      </c>
      <c r="E7" s="59">
        <f t="shared" si="2"/>
        <v>8.333333333333337E-2</v>
      </c>
      <c r="F7" s="59">
        <v>0.2638888888888889</v>
      </c>
      <c r="G7" s="59">
        <v>0.34722222222222227</v>
      </c>
      <c r="H7" s="59">
        <f t="shared" si="3"/>
        <v>6.9444444444444198E-3</v>
      </c>
      <c r="I7" s="67">
        <f t="shared" si="4"/>
        <v>90.48</v>
      </c>
      <c r="K7" s="79"/>
    </row>
    <row r="8" spans="1:11" ht="16.5" customHeight="1" x14ac:dyDescent="0.2">
      <c r="A8" s="45">
        <f t="shared" si="0"/>
        <v>7</v>
      </c>
      <c r="B8" s="45">
        <f t="shared" si="1"/>
        <v>12</v>
      </c>
      <c r="C8" s="44" t="s">
        <v>243</v>
      </c>
      <c r="D8" s="59">
        <v>0.27777777777777779</v>
      </c>
      <c r="E8" s="59">
        <f t="shared" si="2"/>
        <v>7.6388888888888895E-2</v>
      </c>
      <c r="F8" s="59">
        <v>0.2722222222222222</v>
      </c>
      <c r="G8" s="59">
        <v>0.34861111111111109</v>
      </c>
      <c r="H8" s="59">
        <f t="shared" si="3"/>
        <v>5.5555555555555913E-3</v>
      </c>
      <c r="I8" s="67">
        <f t="shared" si="4"/>
        <v>85.71</v>
      </c>
      <c r="K8" s="79"/>
    </row>
    <row r="9" spans="1:11" ht="16.5" customHeight="1" x14ac:dyDescent="0.2">
      <c r="A9" s="45">
        <f t="shared" si="0"/>
        <v>8</v>
      </c>
      <c r="B9" s="45">
        <f t="shared" si="1"/>
        <v>6</v>
      </c>
      <c r="C9" s="44" t="s">
        <v>249</v>
      </c>
      <c r="D9" s="59">
        <v>0.27083333333333331</v>
      </c>
      <c r="E9" s="59">
        <f t="shared" si="2"/>
        <v>8.333333333333337E-2</v>
      </c>
      <c r="F9" s="59">
        <v>0.26597222222222222</v>
      </c>
      <c r="G9" s="59">
        <v>0.34930555555555559</v>
      </c>
      <c r="H9" s="59">
        <f t="shared" si="3"/>
        <v>4.8611111111110938E-3</v>
      </c>
      <c r="I9" s="67">
        <f t="shared" si="4"/>
        <v>83.33</v>
      </c>
      <c r="K9" s="79"/>
    </row>
    <row r="10" spans="1:11" ht="16.5" customHeight="1" x14ac:dyDescent="0.2">
      <c r="A10" s="45">
        <f t="shared" si="0"/>
        <v>9</v>
      </c>
      <c r="B10" s="45">
        <f t="shared" si="1"/>
        <v>14</v>
      </c>
      <c r="C10" s="44" t="s">
        <v>185</v>
      </c>
      <c r="D10" s="59">
        <v>0.27777777777777779</v>
      </c>
      <c r="E10" s="59">
        <f t="shared" si="2"/>
        <v>7.6388888888888895E-2</v>
      </c>
      <c r="F10" s="59">
        <v>0.27361111111111108</v>
      </c>
      <c r="G10" s="59">
        <v>0.35</v>
      </c>
      <c r="H10" s="59">
        <f t="shared" si="3"/>
        <v>4.1666666666667074E-3</v>
      </c>
      <c r="I10" s="67">
        <f t="shared" si="4"/>
        <v>80.95</v>
      </c>
      <c r="K10" s="79"/>
    </row>
    <row r="11" spans="1:11" ht="16.5" customHeight="1" x14ac:dyDescent="0.2">
      <c r="A11" s="45">
        <f t="shared" si="0"/>
        <v>10</v>
      </c>
      <c r="B11" s="45">
        <f t="shared" si="1"/>
        <v>40</v>
      </c>
      <c r="C11" s="44" t="s">
        <v>237</v>
      </c>
      <c r="D11" s="59">
        <v>0.32291666666666669</v>
      </c>
      <c r="E11" s="59">
        <f t="shared" si="2"/>
        <v>3.125E-2</v>
      </c>
      <c r="F11" s="59">
        <v>0.31944444444444448</v>
      </c>
      <c r="G11" s="59">
        <v>0.35069444444444448</v>
      </c>
      <c r="H11" s="59">
        <f t="shared" si="3"/>
        <v>3.4722222222222099E-3</v>
      </c>
      <c r="I11" s="67">
        <f t="shared" si="4"/>
        <v>78.569999999999993</v>
      </c>
      <c r="K11" s="79"/>
    </row>
    <row r="12" spans="1:11" ht="16.5" customHeight="1" x14ac:dyDescent="0.2">
      <c r="A12" s="45">
        <f t="shared" si="0"/>
        <v>11</v>
      </c>
      <c r="B12" s="45">
        <f t="shared" si="1"/>
        <v>10</v>
      </c>
      <c r="C12" s="44" t="s">
        <v>171</v>
      </c>
      <c r="D12" s="59">
        <v>0.27083333333333331</v>
      </c>
      <c r="E12" s="59">
        <f t="shared" si="2"/>
        <v>8.333333333333337E-2</v>
      </c>
      <c r="F12" s="59">
        <v>0.26805555555555555</v>
      </c>
      <c r="G12" s="59">
        <v>0.35138888888888892</v>
      </c>
      <c r="H12" s="59">
        <f t="shared" si="3"/>
        <v>2.7777777777777679E-3</v>
      </c>
      <c r="I12" s="67">
        <f t="shared" si="4"/>
        <v>76.19</v>
      </c>
      <c r="K12" s="79"/>
    </row>
    <row r="13" spans="1:11" ht="16.5" customHeight="1" x14ac:dyDescent="0.2">
      <c r="A13" s="45">
        <f t="shared" si="0"/>
        <v>11</v>
      </c>
      <c r="B13" s="45">
        <f t="shared" si="1"/>
        <v>3</v>
      </c>
      <c r="C13" s="44" t="s">
        <v>260</v>
      </c>
      <c r="D13" s="59">
        <v>0.26527777777777778</v>
      </c>
      <c r="E13" s="59">
        <f t="shared" si="2"/>
        <v>8.8888888888888906E-2</v>
      </c>
      <c r="F13" s="59">
        <v>0.26250000000000001</v>
      </c>
      <c r="G13" s="59">
        <v>0.35138888888888892</v>
      </c>
      <c r="H13" s="59">
        <f t="shared" si="3"/>
        <v>2.7777777777777679E-3</v>
      </c>
      <c r="I13" s="67">
        <f t="shared" si="4"/>
        <v>76.19</v>
      </c>
      <c r="K13" s="79"/>
    </row>
    <row r="14" spans="1:11" ht="16.5" customHeight="1" x14ac:dyDescent="0.2">
      <c r="A14" s="45">
        <f t="shared" si="0"/>
        <v>11</v>
      </c>
      <c r="B14" s="45">
        <f t="shared" si="1"/>
        <v>36</v>
      </c>
      <c r="C14" s="44" t="s">
        <v>187</v>
      </c>
      <c r="D14" s="59">
        <v>0.3125</v>
      </c>
      <c r="E14" s="59">
        <f t="shared" si="2"/>
        <v>4.1666666666666685E-2</v>
      </c>
      <c r="F14" s="59">
        <v>0.30972222222222223</v>
      </c>
      <c r="G14" s="59">
        <v>0.35138888888888892</v>
      </c>
      <c r="H14" s="59">
        <f t="shared" si="3"/>
        <v>2.7777777777777679E-3</v>
      </c>
      <c r="I14" s="67">
        <f t="shared" si="4"/>
        <v>76.19</v>
      </c>
      <c r="K14" s="79"/>
    </row>
    <row r="15" spans="1:11" ht="16.5" customHeight="1" x14ac:dyDescent="0.2">
      <c r="A15" s="45">
        <f t="shared" si="0"/>
        <v>14</v>
      </c>
      <c r="B15" s="45">
        <f t="shared" si="1"/>
        <v>5</v>
      </c>
      <c r="C15" s="44" t="s">
        <v>180</v>
      </c>
      <c r="D15" s="59">
        <v>0.2673611111111111</v>
      </c>
      <c r="E15" s="59">
        <f t="shared" si="2"/>
        <v>8.680555555555558E-2</v>
      </c>
      <c r="F15" s="59">
        <v>0.26527777777777778</v>
      </c>
      <c r="G15" s="59">
        <v>0.35208333333333336</v>
      </c>
      <c r="H15" s="59">
        <f t="shared" si="3"/>
        <v>2.0833333333333259E-3</v>
      </c>
      <c r="I15" s="67">
        <f t="shared" si="4"/>
        <v>69.05</v>
      </c>
      <c r="K15" s="79"/>
    </row>
    <row r="16" spans="1:11" ht="16.5" customHeight="1" x14ac:dyDescent="0.2">
      <c r="A16" s="45">
        <f t="shared" si="0"/>
        <v>15</v>
      </c>
      <c r="B16" s="45">
        <f t="shared" si="1"/>
        <v>22</v>
      </c>
      <c r="C16" s="44" t="s">
        <v>248</v>
      </c>
      <c r="D16" s="59">
        <v>0.28819444444444448</v>
      </c>
      <c r="E16" s="59">
        <f t="shared" si="2"/>
        <v>6.597222222222221E-2</v>
      </c>
      <c r="F16" s="59">
        <v>0.28819444444444448</v>
      </c>
      <c r="G16" s="59">
        <v>0.35416666666666669</v>
      </c>
      <c r="H16" s="59">
        <f t="shared" si="3"/>
        <v>0</v>
      </c>
      <c r="I16" s="67">
        <f t="shared" si="4"/>
        <v>66.67</v>
      </c>
      <c r="K16" s="79"/>
    </row>
    <row r="17" spans="1:11" ht="16.5" customHeight="1" x14ac:dyDescent="0.2">
      <c r="A17" s="45">
        <f t="shared" si="0"/>
        <v>15</v>
      </c>
      <c r="B17" s="45">
        <f t="shared" si="1"/>
        <v>28</v>
      </c>
      <c r="C17" s="44" t="s">
        <v>228</v>
      </c>
      <c r="D17" s="59">
        <v>0.2951388888888889</v>
      </c>
      <c r="E17" s="59">
        <f t="shared" si="2"/>
        <v>5.902777777777779E-2</v>
      </c>
      <c r="F17" s="59">
        <v>0.2951388888888889</v>
      </c>
      <c r="G17" s="59">
        <v>0.35416666666666669</v>
      </c>
      <c r="H17" s="59">
        <f t="shared" si="3"/>
        <v>0</v>
      </c>
      <c r="I17" s="67">
        <f t="shared" si="4"/>
        <v>66.67</v>
      </c>
      <c r="K17" s="79"/>
    </row>
    <row r="18" spans="1:11" ht="16.5" customHeight="1" x14ac:dyDescent="0.2">
      <c r="A18" s="45">
        <f t="shared" si="0"/>
        <v>15</v>
      </c>
      <c r="B18" s="45">
        <f t="shared" si="1"/>
        <v>30</v>
      </c>
      <c r="C18" s="44" t="s">
        <v>217</v>
      </c>
      <c r="D18" s="59">
        <v>0.2986111111111111</v>
      </c>
      <c r="E18" s="59">
        <f t="shared" si="2"/>
        <v>5.555555555555558E-2</v>
      </c>
      <c r="F18" s="59">
        <v>0.2986111111111111</v>
      </c>
      <c r="G18" s="59">
        <v>0.35416666666666669</v>
      </c>
      <c r="H18" s="59">
        <f t="shared" si="3"/>
        <v>0</v>
      </c>
      <c r="I18" s="67">
        <f t="shared" si="4"/>
        <v>66.67</v>
      </c>
      <c r="K18" s="79"/>
    </row>
    <row r="19" spans="1:11" ht="16.5" customHeight="1" x14ac:dyDescent="0.2">
      <c r="A19" s="45">
        <f t="shared" si="0"/>
        <v>15</v>
      </c>
      <c r="B19" s="45">
        <f t="shared" si="1"/>
        <v>32</v>
      </c>
      <c r="C19" s="44" t="s">
        <v>271</v>
      </c>
      <c r="D19" s="59">
        <v>0.30208333333333331</v>
      </c>
      <c r="E19" s="59">
        <f t="shared" si="2"/>
        <v>5.208333333333337E-2</v>
      </c>
      <c r="F19" s="59">
        <v>0.30208333333333331</v>
      </c>
      <c r="G19" s="59">
        <v>0.35416666666666669</v>
      </c>
      <c r="H19" s="59">
        <f t="shared" si="3"/>
        <v>0</v>
      </c>
      <c r="I19" s="67">
        <f t="shared" si="4"/>
        <v>66.67</v>
      </c>
      <c r="K19" s="79"/>
    </row>
    <row r="20" spans="1:11" ht="16.5" customHeight="1" x14ac:dyDescent="0.2">
      <c r="A20" s="45">
        <f t="shared" si="0"/>
        <v>19</v>
      </c>
      <c r="B20" s="45">
        <f t="shared" si="1"/>
        <v>33</v>
      </c>
      <c r="C20" s="44" t="s">
        <v>278</v>
      </c>
      <c r="D20" s="59">
        <v>0.30208333333333331</v>
      </c>
      <c r="E20" s="59">
        <f t="shared" si="2"/>
        <v>5.208333333333337E-2</v>
      </c>
      <c r="F20" s="59">
        <v>0.30277777777777776</v>
      </c>
      <c r="G20" s="59">
        <v>0.35486111111111113</v>
      </c>
      <c r="H20" s="59">
        <f t="shared" si="3"/>
        <v>6.9444444444444198E-4</v>
      </c>
      <c r="I20" s="67">
        <f t="shared" si="4"/>
        <v>57.14</v>
      </c>
      <c r="K20" s="79"/>
    </row>
    <row r="21" spans="1:11" ht="16.5" customHeight="1" x14ac:dyDescent="0.2">
      <c r="A21" s="45">
        <f t="shared" si="0"/>
        <v>20</v>
      </c>
      <c r="B21" s="45">
        <f t="shared" si="1"/>
        <v>8</v>
      </c>
      <c r="C21" s="44" t="s">
        <v>176</v>
      </c>
      <c r="D21" s="59">
        <v>0.26527777777777778</v>
      </c>
      <c r="E21" s="59">
        <f t="shared" si="2"/>
        <v>8.8888888888888906E-2</v>
      </c>
      <c r="F21" s="59">
        <v>0.26666666666666666</v>
      </c>
      <c r="G21" s="59">
        <v>0.35555555555555557</v>
      </c>
      <c r="H21" s="59">
        <f t="shared" si="3"/>
        <v>1.388888888888884E-3</v>
      </c>
      <c r="I21" s="67">
        <f t="shared" si="4"/>
        <v>54.76</v>
      </c>
      <c r="K21" s="79"/>
    </row>
    <row r="22" spans="1:11" ht="16.5" customHeight="1" x14ac:dyDescent="0.2">
      <c r="A22" s="45">
        <f t="shared" si="0"/>
        <v>20</v>
      </c>
      <c r="B22" s="45">
        <f t="shared" si="1"/>
        <v>8</v>
      </c>
      <c r="C22" s="44" t="s">
        <v>258</v>
      </c>
      <c r="D22" s="59">
        <v>0.26527777777777778</v>
      </c>
      <c r="E22" s="59">
        <f t="shared" si="2"/>
        <v>8.8888888888888906E-2</v>
      </c>
      <c r="F22" s="59">
        <v>0.26666666666666666</v>
      </c>
      <c r="G22" s="59">
        <v>0.35555555555555557</v>
      </c>
      <c r="H22" s="59">
        <f t="shared" si="3"/>
        <v>1.388888888888884E-3</v>
      </c>
      <c r="I22" s="67">
        <f t="shared" si="4"/>
        <v>54.76</v>
      </c>
      <c r="K22" s="79"/>
    </row>
    <row r="23" spans="1:11" ht="16.5" customHeight="1" x14ac:dyDescent="0.2">
      <c r="A23" s="45">
        <f t="shared" si="0"/>
        <v>20</v>
      </c>
      <c r="B23" s="45">
        <f t="shared" si="1"/>
        <v>12</v>
      </c>
      <c r="C23" s="44" t="s">
        <v>214</v>
      </c>
      <c r="D23" s="59">
        <v>0.27083333333333331</v>
      </c>
      <c r="E23" s="59">
        <f t="shared" si="2"/>
        <v>8.333333333333337E-2</v>
      </c>
      <c r="F23" s="59">
        <v>0.2722222222222222</v>
      </c>
      <c r="G23" s="59">
        <v>0.35555555555555557</v>
      </c>
      <c r="H23" s="59">
        <f t="shared" si="3"/>
        <v>1.388888888888884E-3</v>
      </c>
      <c r="I23" s="67">
        <f t="shared" si="4"/>
        <v>54.76</v>
      </c>
      <c r="K23" s="79"/>
    </row>
    <row r="24" spans="1:11" ht="16.5" customHeight="1" x14ac:dyDescent="0.2">
      <c r="A24" s="45">
        <f t="shared" si="0"/>
        <v>20</v>
      </c>
      <c r="B24" s="45">
        <f t="shared" si="1"/>
        <v>38</v>
      </c>
      <c r="C24" s="44" t="s">
        <v>245</v>
      </c>
      <c r="D24" s="59">
        <v>0.3125</v>
      </c>
      <c r="E24" s="59">
        <f t="shared" si="2"/>
        <v>4.1666666666666685E-2</v>
      </c>
      <c r="F24" s="59">
        <v>0.31388888888888888</v>
      </c>
      <c r="G24" s="59">
        <v>0.35555555555555557</v>
      </c>
      <c r="H24" s="59">
        <f t="shared" si="3"/>
        <v>1.388888888888884E-3</v>
      </c>
      <c r="I24" s="67">
        <f t="shared" si="4"/>
        <v>54.76</v>
      </c>
      <c r="K24" s="79"/>
    </row>
    <row r="25" spans="1:11" ht="16.5" customHeight="1" x14ac:dyDescent="0.2">
      <c r="A25" s="45">
        <f t="shared" si="0"/>
        <v>24</v>
      </c>
      <c r="B25" s="45">
        <f t="shared" si="1"/>
        <v>15</v>
      </c>
      <c r="C25" s="44" t="s">
        <v>177</v>
      </c>
      <c r="D25" s="59">
        <v>0.2722222222222222</v>
      </c>
      <c r="E25" s="59">
        <f t="shared" si="2"/>
        <v>8.1944444444444486E-2</v>
      </c>
      <c r="F25" s="59">
        <v>0.27430555555555552</v>
      </c>
      <c r="G25" s="59">
        <v>0.35625000000000001</v>
      </c>
      <c r="H25" s="59">
        <f t="shared" si="3"/>
        <v>2.0833333333333259E-3</v>
      </c>
      <c r="I25" s="67">
        <f t="shared" si="4"/>
        <v>45.24</v>
      </c>
      <c r="K25" s="79"/>
    </row>
    <row r="26" spans="1:11" ht="16.5" customHeight="1" x14ac:dyDescent="0.2">
      <c r="A26" s="45">
        <f t="shared" si="0"/>
        <v>25</v>
      </c>
      <c r="B26" s="45">
        <f t="shared" si="1"/>
        <v>2</v>
      </c>
      <c r="C26" s="44" t="s">
        <v>173</v>
      </c>
      <c r="D26" s="59">
        <v>0.25555555555555559</v>
      </c>
      <c r="E26" s="59">
        <f t="shared" si="2"/>
        <v>9.8611111111111094E-2</v>
      </c>
      <c r="F26" s="59">
        <v>0.25833333333333336</v>
      </c>
      <c r="G26" s="59">
        <v>0.35694444444444445</v>
      </c>
      <c r="H26" s="59">
        <f t="shared" si="3"/>
        <v>2.7777777777777679E-3</v>
      </c>
      <c r="I26" s="67">
        <f t="shared" si="4"/>
        <v>42.86</v>
      </c>
      <c r="K26" s="79"/>
    </row>
    <row r="27" spans="1:11" ht="16.5" customHeight="1" x14ac:dyDescent="0.2">
      <c r="A27" s="45">
        <f t="shared" si="0"/>
        <v>25</v>
      </c>
      <c r="B27" s="45">
        <f t="shared" si="1"/>
        <v>39</v>
      </c>
      <c r="C27" s="44" t="s">
        <v>246</v>
      </c>
      <c r="D27" s="59">
        <v>0.3125</v>
      </c>
      <c r="E27" s="59">
        <f t="shared" si="2"/>
        <v>4.1666666666666685E-2</v>
      </c>
      <c r="F27" s="59">
        <v>0.31527777777777777</v>
      </c>
      <c r="G27" s="59">
        <v>0.35694444444444445</v>
      </c>
      <c r="H27" s="59">
        <f t="shared" si="3"/>
        <v>2.7777777777777679E-3</v>
      </c>
      <c r="I27" s="67">
        <f t="shared" si="4"/>
        <v>42.86</v>
      </c>
      <c r="K27" s="79"/>
    </row>
    <row r="28" spans="1:11" ht="16.5" customHeight="1" x14ac:dyDescent="0.2">
      <c r="A28" s="45">
        <f t="shared" si="0"/>
        <v>27</v>
      </c>
      <c r="B28" s="45">
        <f t="shared" si="1"/>
        <v>19</v>
      </c>
      <c r="C28" s="44" t="s">
        <v>164</v>
      </c>
      <c r="D28" s="59">
        <v>0.28125</v>
      </c>
      <c r="E28" s="59">
        <f t="shared" si="2"/>
        <v>7.2916666666666685E-2</v>
      </c>
      <c r="F28" s="59">
        <v>0.28472222222222221</v>
      </c>
      <c r="G28" s="59">
        <v>0.3576388888888889</v>
      </c>
      <c r="H28" s="59">
        <f t="shared" si="3"/>
        <v>3.4722222222222099E-3</v>
      </c>
      <c r="I28" s="67">
        <f t="shared" si="4"/>
        <v>38.1</v>
      </c>
      <c r="K28" s="79"/>
    </row>
    <row r="29" spans="1:11" ht="16.5" customHeight="1" x14ac:dyDescent="0.2">
      <c r="A29" s="45">
        <f t="shared" si="0"/>
        <v>28</v>
      </c>
      <c r="B29" s="45">
        <f t="shared" si="1"/>
        <v>24</v>
      </c>
      <c r="C29" s="44" t="s">
        <v>172</v>
      </c>
      <c r="D29" s="59">
        <v>0.28472222222222221</v>
      </c>
      <c r="E29" s="59">
        <f t="shared" si="2"/>
        <v>6.9444444444444475E-2</v>
      </c>
      <c r="F29" s="59">
        <v>0.28958333333333336</v>
      </c>
      <c r="G29" s="59">
        <v>0.35902777777777783</v>
      </c>
      <c r="H29" s="59">
        <f t="shared" si="3"/>
        <v>4.8611111111111494E-3</v>
      </c>
      <c r="I29" s="67">
        <f t="shared" si="4"/>
        <v>35.71</v>
      </c>
      <c r="K29" s="79"/>
    </row>
    <row r="30" spans="1:11" ht="16.5" customHeight="1" x14ac:dyDescent="0.2">
      <c r="A30" s="45">
        <f t="shared" si="0"/>
        <v>29</v>
      </c>
      <c r="B30" s="45">
        <f t="shared" si="1"/>
        <v>20</v>
      </c>
      <c r="C30" s="44" t="s">
        <v>247</v>
      </c>
      <c r="D30" s="59">
        <v>0.28125</v>
      </c>
      <c r="E30" s="59">
        <f t="shared" si="2"/>
        <v>7.2916666666666685E-2</v>
      </c>
      <c r="F30" s="59">
        <v>0.28680555555555554</v>
      </c>
      <c r="G30" s="59">
        <v>0.35972222222222222</v>
      </c>
      <c r="H30" s="59">
        <f t="shared" si="3"/>
        <v>5.5555555555555358E-3</v>
      </c>
      <c r="I30" s="67">
        <f t="shared" si="4"/>
        <v>33.33</v>
      </c>
      <c r="K30" s="79"/>
    </row>
    <row r="31" spans="1:11" ht="16.5" customHeight="1" x14ac:dyDescent="0.2">
      <c r="A31" s="45">
        <f t="shared" si="0"/>
        <v>29</v>
      </c>
      <c r="B31" s="45">
        <f t="shared" si="1"/>
        <v>20</v>
      </c>
      <c r="C31" s="44" t="s">
        <v>225</v>
      </c>
      <c r="D31" s="59">
        <v>0.28125</v>
      </c>
      <c r="E31" s="59">
        <f t="shared" si="2"/>
        <v>7.2916666666666685E-2</v>
      </c>
      <c r="F31" s="59">
        <v>0.28680555555555554</v>
      </c>
      <c r="G31" s="59">
        <v>0.35972222222222222</v>
      </c>
      <c r="H31" s="59">
        <f t="shared" si="3"/>
        <v>5.5555555555555358E-3</v>
      </c>
      <c r="I31" s="67">
        <f t="shared" si="4"/>
        <v>33.33</v>
      </c>
      <c r="K31" s="79"/>
    </row>
    <row r="32" spans="1:11" ht="16.5" customHeight="1" x14ac:dyDescent="0.2">
      <c r="A32" s="45">
        <f t="shared" si="0"/>
        <v>31</v>
      </c>
      <c r="B32" s="45">
        <f t="shared" si="1"/>
        <v>41</v>
      </c>
      <c r="C32" s="44" t="s">
        <v>183</v>
      </c>
      <c r="D32" s="59">
        <v>0.31944444444444448</v>
      </c>
      <c r="E32" s="59">
        <f t="shared" si="2"/>
        <v>3.472222222222221E-2</v>
      </c>
      <c r="F32" s="59">
        <v>0.32569444444444445</v>
      </c>
      <c r="G32" s="59">
        <v>0.36041666666666666</v>
      </c>
      <c r="H32" s="59">
        <f t="shared" si="3"/>
        <v>6.2499999999999778E-3</v>
      </c>
      <c r="I32" s="67">
        <f t="shared" si="4"/>
        <v>28.57</v>
      </c>
      <c r="K32" s="79"/>
    </row>
    <row r="33" spans="1:11" ht="16.5" customHeight="1" x14ac:dyDescent="0.2">
      <c r="A33" s="45">
        <f t="shared" si="0"/>
        <v>31</v>
      </c>
      <c r="B33" s="45">
        <f t="shared" si="1"/>
        <v>25</v>
      </c>
      <c r="C33" s="44" t="s">
        <v>272</v>
      </c>
      <c r="D33" s="59">
        <v>0.28472222222222221</v>
      </c>
      <c r="E33" s="59">
        <f t="shared" si="2"/>
        <v>6.9444444444444475E-2</v>
      </c>
      <c r="F33" s="59">
        <v>0.29097222222222224</v>
      </c>
      <c r="G33" s="59">
        <v>0.36041666666666666</v>
      </c>
      <c r="H33" s="59">
        <f t="shared" si="3"/>
        <v>6.2500000000000333E-3</v>
      </c>
      <c r="I33" s="67">
        <f t="shared" si="4"/>
        <v>28.57</v>
      </c>
      <c r="K33" s="79"/>
    </row>
    <row r="34" spans="1:11" ht="16.5" customHeight="1" x14ac:dyDescent="0.2">
      <c r="A34" s="45">
        <f t="shared" si="0"/>
        <v>33</v>
      </c>
      <c r="B34" s="45">
        <f t="shared" si="1"/>
        <v>28</v>
      </c>
      <c r="C34" s="44" t="s">
        <v>168</v>
      </c>
      <c r="D34" s="59">
        <v>0.28819444444444448</v>
      </c>
      <c r="E34" s="59">
        <f t="shared" si="2"/>
        <v>6.597222222222221E-2</v>
      </c>
      <c r="F34" s="59">
        <v>0.2951388888888889</v>
      </c>
      <c r="G34" s="59">
        <v>0.3611111111111111</v>
      </c>
      <c r="H34" s="59">
        <f t="shared" si="3"/>
        <v>6.9444444444444198E-3</v>
      </c>
      <c r="I34" s="67">
        <f t="shared" si="4"/>
        <v>23.81</v>
      </c>
      <c r="K34" s="79"/>
    </row>
    <row r="35" spans="1:11" ht="16.5" customHeight="1" x14ac:dyDescent="0.2">
      <c r="A35" s="45">
        <f t="shared" si="0"/>
        <v>33</v>
      </c>
      <c r="B35" s="45">
        <f t="shared" si="1"/>
        <v>26</v>
      </c>
      <c r="C35" s="44" t="s">
        <v>273</v>
      </c>
      <c r="D35" s="59">
        <v>0.28472222222222221</v>
      </c>
      <c r="E35" s="59">
        <f t="shared" si="2"/>
        <v>6.9444444444444475E-2</v>
      </c>
      <c r="F35" s="59">
        <v>0.29166666666666669</v>
      </c>
      <c r="G35" s="59">
        <v>0.3611111111111111</v>
      </c>
      <c r="H35" s="59">
        <f t="shared" si="3"/>
        <v>6.9444444444444753E-3</v>
      </c>
      <c r="I35" s="67">
        <f t="shared" si="4"/>
        <v>23.81</v>
      </c>
      <c r="K35" s="79"/>
    </row>
    <row r="36" spans="1:11" ht="16.5" customHeight="1" x14ac:dyDescent="0.2">
      <c r="A36" s="45">
        <f t="shared" si="0"/>
        <v>33</v>
      </c>
      <c r="B36" s="45">
        <f t="shared" si="1"/>
        <v>27</v>
      </c>
      <c r="C36" s="44" t="s">
        <v>235</v>
      </c>
      <c r="D36" s="59">
        <v>0.28472222222222221</v>
      </c>
      <c r="E36" s="59">
        <f t="shared" si="2"/>
        <v>6.9444444444444475E-2</v>
      </c>
      <c r="F36" s="59">
        <v>0.29167824074074072</v>
      </c>
      <c r="G36" s="59">
        <v>0.3611111111111111</v>
      </c>
      <c r="H36" s="59">
        <f t="shared" si="3"/>
        <v>6.9560185185185142E-3</v>
      </c>
      <c r="I36" s="67">
        <f t="shared" si="4"/>
        <v>23.81</v>
      </c>
      <c r="K36" s="79"/>
    </row>
    <row r="37" spans="1:11" ht="16.5" customHeight="1" x14ac:dyDescent="0.2">
      <c r="A37" s="45">
        <f t="shared" si="0"/>
        <v>36</v>
      </c>
      <c r="B37" s="45">
        <f t="shared" si="1"/>
        <v>30</v>
      </c>
      <c r="C37" s="44" t="s">
        <v>216</v>
      </c>
      <c r="D37" s="59">
        <v>0.29097222222222224</v>
      </c>
      <c r="E37" s="59">
        <f t="shared" si="2"/>
        <v>6.3194444444444442E-2</v>
      </c>
      <c r="F37" s="59">
        <v>0.2986111111111111</v>
      </c>
      <c r="G37" s="59">
        <v>0.36180555555555555</v>
      </c>
      <c r="H37" s="59">
        <f t="shared" si="3"/>
        <v>7.6388888888888618E-3</v>
      </c>
      <c r="I37" s="67">
        <f t="shared" si="4"/>
        <v>16.670000000000002</v>
      </c>
      <c r="K37" s="79"/>
    </row>
    <row r="38" spans="1:11" ht="16.5" customHeight="1" x14ac:dyDescent="0.2">
      <c r="A38" s="45">
        <f t="shared" si="0"/>
        <v>36</v>
      </c>
      <c r="B38" s="45">
        <f t="shared" si="1"/>
        <v>23</v>
      </c>
      <c r="C38" s="44" t="s">
        <v>232</v>
      </c>
      <c r="D38" s="59">
        <v>0.28125</v>
      </c>
      <c r="E38" s="59">
        <f t="shared" si="2"/>
        <v>7.2916666666666685E-2</v>
      </c>
      <c r="F38" s="59">
        <v>0.28888888888888892</v>
      </c>
      <c r="G38" s="59">
        <v>0.36180555555555555</v>
      </c>
      <c r="H38" s="59">
        <f t="shared" si="3"/>
        <v>7.6388888888889173E-3</v>
      </c>
      <c r="I38" s="67">
        <f t="shared" si="4"/>
        <v>16.670000000000002</v>
      </c>
      <c r="K38" s="79"/>
    </row>
    <row r="39" spans="1:11" ht="16.5" customHeight="1" x14ac:dyDescent="0.2">
      <c r="A39" s="45">
        <f t="shared" si="0"/>
        <v>38</v>
      </c>
      <c r="B39" s="45">
        <f t="shared" si="1"/>
        <v>42</v>
      </c>
      <c r="C39" s="44" t="s">
        <v>255</v>
      </c>
      <c r="D39" s="59">
        <v>0.35416666666666669</v>
      </c>
      <c r="E39" s="59">
        <f t="shared" si="2"/>
        <v>0</v>
      </c>
      <c r="F39" s="59">
        <v>0.36249999999999999</v>
      </c>
      <c r="G39" s="59">
        <v>0.36249999999999999</v>
      </c>
      <c r="H39" s="59">
        <f t="shared" si="3"/>
        <v>8.3333333333333037E-3</v>
      </c>
      <c r="I39" s="67">
        <f t="shared" si="4"/>
        <v>11.9</v>
      </c>
      <c r="K39" s="79"/>
    </row>
    <row r="40" spans="1:11" ht="16.5" customHeight="1" x14ac:dyDescent="0.2">
      <c r="A40" s="45">
        <f t="shared" si="0"/>
        <v>39</v>
      </c>
      <c r="B40" s="45">
        <f t="shared" si="1"/>
        <v>37</v>
      </c>
      <c r="C40" s="44" t="s">
        <v>238</v>
      </c>
      <c r="D40" s="59">
        <v>0.30208333333333331</v>
      </c>
      <c r="E40" s="59">
        <f t="shared" si="2"/>
        <v>5.208333333333337E-2</v>
      </c>
      <c r="F40" s="59">
        <v>0.31111111111111112</v>
      </c>
      <c r="G40" s="59">
        <v>0.36319444444444449</v>
      </c>
      <c r="H40" s="59">
        <f t="shared" si="3"/>
        <v>9.0277777777778012E-3</v>
      </c>
      <c r="I40" s="67">
        <f t="shared" si="4"/>
        <v>9.52</v>
      </c>
      <c r="K40" s="79"/>
    </row>
    <row r="41" spans="1:11" ht="16.5" customHeight="1" x14ac:dyDescent="0.2">
      <c r="A41" s="45">
        <f t="shared" si="0"/>
        <v>40</v>
      </c>
      <c r="B41" s="45">
        <f t="shared" si="1"/>
        <v>18</v>
      </c>
      <c r="C41" s="44" t="s">
        <v>274</v>
      </c>
      <c r="D41" s="59">
        <v>0.27430555555555552</v>
      </c>
      <c r="E41" s="59">
        <f t="shared" si="2"/>
        <v>7.986111111111116E-2</v>
      </c>
      <c r="F41" s="59">
        <v>0.28402777777777777</v>
      </c>
      <c r="G41" s="59">
        <v>0.36388888888888893</v>
      </c>
      <c r="H41" s="59">
        <f t="shared" si="3"/>
        <v>9.7222222222222432E-3</v>
      </c>
      <c r="I41" s="67">
        <f t="shared" si="4"/>
        <v>7.14</v>
      </c>
      <c r="K41" s="79"/>
    </row>
    <row r="42" spans="1:11" ht="16.5" customHeight="1" x14ac:dyDescent="0.2">
      <c r="A42" s="45">
        <f t="shared" si="0"/>
        <v>41</v>
      </c>
      <c r="B42" s="45">
        <f t="shared" si="1"/>
        <v>17</v>
      </c>
      <c r="C42" s="44" t="s">
        <v>240</v>
      </c>
      <c r="D42" s="59">
        <v>0.27083333333333331</v>
      </c>
      <c r="E42" s="59">
        <f t="shared" si="2"/>
        <v>8.333333333333337E-2</v>
      </c>
      <c r="F42" s="59">
        <v>0.28125</v>
      </c>
      <c r="G42" s="59">
        <v>0.36458333333333337</v>
      </c>
      <c r="H42" s="59">
        <f t="shared" si="3"/>
        <v>1.0416666666666685E-2</v>
      </c>
      <c r="I42" s="67">
        <f t="shared" si="4"/>
        <v>4.76</v>
      </c>
      <c r="K42" s="79"/>
    </row>
    <row r="43" spans="1:11" ht="16.5" customHeight="1" x14ac:dyDescent="0.2">
      <c r="A43" s="45">
        <f t="shared" si="0"/>
        <v>42</v>
      </c>
      <c r="B43" s="45">
        <f t="shared" si="1"/>
        <v>35</v>
      </c>
      <c r="C43" s="44" t="s">
        <v>231</v>
      </c>
      <c r="D43" s="59">
        <v>0.29097222222222224</v>
      </c>
      <c r="E43" s="59">
        <f t="shared" si="2"/>
        <v>6.3194444444444442E-2</v>
      </c>
      <c r="F43" s="59">
        <v>0.30694444444444441</v>
      </c>
      <c r="G43" s="59">
        <v>0.37013888888888885</v>
      </c>
      <c r="H43" s="59">
        <f t="shared" si="3"/>
        <v>1.5972222222222165E-2</v>
      </c>
      <c r="I43" s="67">
        <f t="shared" si="4"/>
        <v>2.38</v>
      </c>
      <c r="K43" s="79"/>
    </row>
    <row r="45" spans="1:11" x14ac:dyDescent="0.2">
      <c r="A45" s="45" t="s">
        <v>27</v>
      </c>
      <c r="B45" s="68">
        <v>42</v>
      </c>
    </row>
    <row r="47" spans="1:11" ht="17.25" customHeight="1" x14ac:dyDescent="0.2">
      <c r="A47" s="45" t="s">
        <v>16</v>
      </c>
      <c r="B47" s="45">
        <v>1</v>
      </c>
      <c r="C47" s="44" t="s">
        <v>257</v>
      </c>
      <c r="I47" s="45">
        <f>ROUND(100-((100/$B$45)*(ROUNDUP($B$45*0.4,0)-1)),2)</f>
        <v>61.9</v>
      </c>
    </row>
    <row r="48" spans="1:11" ht="17.25" customHeight="1" x14ac:dyDescent="0.2">
      <c r="B48" s="45">
        <v>2</v>
      </c>
      <c r="C48" s="44" t="s">
        <v>241</v>
      </c>
      <c r="D48" s="13" t="s">
        <v>280</v>
      </c>
      <c r="I48" s="45">
        <v>0</v>
      </c>
    </row>
    <row r="49" spans="2:9" ht="17.25" customHeight="1" x14ac:dyDescent="0.2">
      <c r="B49" s="45">
        <v>3</v>
      </c>
      <c r="C49" s="44" t="s">
        <v>279</v>
      </c>
      <c r="I49" s="45">
        <f t="shared" ref="I49" si="5">ROUND(100-((100/$B$45)*(ROUNDUP($B$45*0.4,0)-1)),2)</f>
        <v>61.9</v>
      </c>
    </row>
    <row r="50" spans="2:9" ht="17.25" customHeight="1" x14ac:dyDescent="0.2"/>
    <row r="51" spans="2:9" ht="17.25" customHeight="1" x14ac:dyDescent="0.2">
      <c r="H51" s="73" t="s">
        <v>30</v>
      </c>
      <c r="I51" s="67">
        <f>SUM(I2:I49)</f>
        <v>2328.5600000000009</v>
      </c>
    </row>
    <row r="52" spans="2:9" x14ac:dyDescent="0.2">
      <c r="I52" s="124"/>
    </row>
  </sheetData>
  <sortState ref="A2:I43">
    <sortCondition ref="A2:A43"/>
  </sortState>
  <conditionalFormatting sqref="H2:H43">
    <cfRule type="expression" dxfId="0" priority="3">
      <formula>IF(D2&gt;=F2,TRUE,FALSE)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7"/>
  <sheetViews>
    <sheetView zoomScale="85" zoomScaleNormal="85" workbookViewId="0"/>
  </sheetViews>
  <sheetFormatPr defaultRowHeight="12.75" x14ac:dyDescent="0.2"/>
  <cols>
    <col min="4" max="4" width="18.42578125" customWidth="1"/>
    <col min="5" max="5" width="19.42578125" customWidth="1"/>
    <col min="6" max="6" width="9" customWidth="1"/>
    <col min="8" max="8" width="9" customWidth="1"/>
    <col min="13" max="13" width="14.140625" bestFit="1" customWidth="1"/>
  </cols>
  <sheetData>
    <row r="1" spans="1:14" ht="28.5" customHeight="1" x14ac:dyDescent="0.2">
      <c r="A1" s="8" t="s">
        <v>2</v>
      </c>
      <c r="B1" s="8" t="s">
        <v>11</v>
      </c>
      <c r="C1" s="8" t="s">
        <v>281</v>
      </c>
      <c r="D1" s="8" t="s">
        <v>29</v>
      </c>
      <c r="E1" s="63" t="s">
        <v>8</v>
      </c>
      <c r="F1" s="63" t="s">
        <v>282</v>
      </c>
      <c r="G1" s="63" t="s">
        <v>10</v>
      </c>
      <c r="H1" s="128" t="s">
        <v>7</v>
      </c>
      <c r="I1" s="8" t="s">
        <v>291</v>
      </c>
    </row>
    <row r="2" spans="1:14" ht="18" customHeight="1" x14ac:dyDescent="0.2">
      <c r="A2" s="129">
        <v>1</v>
      </c>
      <c r="B2" s="129">
        <v>1</v>
      </c>
      <c r="C2" s="129">
        <v>4</v>
      </c>
      <c r="D2" s="130" t="s">
        <v>283</v>
      </c>
      <c r="E2" s="130" t="s">
        <v>167</v>
      </c>
      <c r="F2" s="131">
        <v>4.5138888888888893E-3</v>
      </c>
      <c r="G2" s="132">
        <f t="shared" ref="G2:G29" si="0">ROUND(100-((100/(2*$B$31))*(A2-1)),2)</f>
        <v>100</v>
      </c>
      <c r="H2" s="129">
        <f t="shared" ref="H2:H29" si="1">RANK(F2,$F$2:$F$29,1)</f>
        <v>10</v>
      </c>
      <c r="I2" s="150">
        <f>SUM(F2:F5)</f>
        <v>1.8842592592592591E-2</v>
      </c>
      <c r="J2" s="13"/>
      <c r="M2" s="13"/>
      <c r="N2" s="13"/>
    </row>
    <row r="3" spans="1:14" ht="18" customHeight="1" x14ac:dyDescent="0.2">
      <c r="A3" s="133">
        <v>1</v>
      </c>
      <c r="B3" s="133">
        <v>2</v>
      </c>
      <c r="C3" s="133">
        <v>1</v>
      </c>
      <c r="D3" s="134" t="s">
        <v>283</v>
      </c>
      <c r="E3" s="134" t="s">
        <v>171</v>
      </c>
      <c r="F3" s="135">
        <v>4.409722222222222E-3</v>
      </c>
      <c r="G3" s="136">
        <f t="shared" si="0"/>
        <v>100</v>
      </c>
      <c r="H3" s="133">
        <f t="shared" si="1"/>
        <v>5</v>
      </c>
      <c r="I3" s="150"/>
      <c r="N3" s="126"/>
    </row>
    <row r="4" spans="1:14" ht="18" customHeight="1" x14ac:dyDescent="0.2">
      <c r="A4" s="133">
        <v>1</v>
      </c>
      <c r="B4" s="133">
        <v>3</v>
      </c>
      <c r="C4" s="133">
        <v>2</v>
      </c>
      <c r="D4" s="134" t="s">
        <v>283</v>
      </c>
      <c r="E4" s="134" t="s">
        <v>228</v>
      </c>
      <c r="F4" s="135">
        <v>4.9074074074074072E-3</v>
      </c>
      <c r="G4" s="136">
        <f t="shared" si="0"/>
        <v>100</v>
      </c>
      <c r="H4" s="133">
        <f t="shared" si="1"/>
        <v>19</v>
      </c>
      <c r="I4" s="150"/>
      <c r="N4" s="126"/>
    </row>
    <row r="5" spans="1:14" ht="18" customHeight="1" x14ac:dyDescent="0.2">
      <c r="A5" s="137">
        <v>1</v>
      </c>
      <c r="B5" s="137">
        <v>4</v>
      </c>
      <c r="C5" s="137">
        <v>3</v>
      </c>
      <c r="D5" s="138" t="s">
        <v>283</v>
      </c>
      <c r="E5" s="138" t="s">
        <v>179</v>
      </c>
      <c r="F5" s="139">
        <v>5.0115740740740737E-3</v>
      </c>
      <c r="G5" s="140">
        <f t="shared" si="0"/>
        <v>100</v>
      </c>
      <c r="H5" s="137">
        <f t="shared" si="1"/>
        <v>22</v>
      </c>
      <c r="I5" s="150"/>
      <c r="N5" s="126"/>
    </row>
    <row r="6" spans="1:14" ht="18" customHeight="1" x14ac:dyDescent="0.2">
      <c r="A6" s="129">
        <v>2</v>
      </c>
      <c r="B6" s="129">
        <v>1</v>
      </c>
      <c r="C6" s="129">
        <v>4</v>
      </c>
      <c r="D6" s="130" t="s">
        <v>284</v>
      </c>
      <c r="E6" s="130" t="s">
        <v>180</v>
      </c>
      <c r="F6" s="131">
        <v>4.3287037037037035E-3</v>
      </c>
      <c r="G6" s="132">
        <f t="shared" si="0"/>
        <v>92.86</v>
      </c>
      <c r="H6" s="129">
        <f t="shared" si="1"/>
        <v>3</v>
      </c>
      <c r="I6" s="150">
        <f>SUM(F6:F9)</f>
        <v>1.8912037037037036E-2</v>
      </c>
      <c r="M6" s="13"/>
      <c r="N6" s="126"/>
    </row>
    <row r="7" spans="1:14" ht="18" customHeight="1" x14ac:dyDescent="0.2">
      <c r="A7" s="133">
        <v>2</v>
      </c>
      <c r="B7" s="133">
        <v>2</v>
      </c>
      <c r="C7" s="133">
        <v>1</v>
      </c>
      <c r="D7" s="134" t="s">
        <v>284</v>
      </c>
      <c r="E7" s="134" t="s">
        <v>242</v>
      </c>
      <c r="F7" s="135">
        <v>4.6412037037037038E-3</v>
      </c>
      <c r="G7" s="136">
        <f t="shared" si="0"/>
        <v>92.86</v>
      </c>
      <c r="H7" s="133">
        <f t="shared" si="1"/>
        <v>13</v>
      </c>
      <c r="I7" s="150"/>
      <c r="M7" s="13"/>
      <c r="N7" s="126"/>
    </row>
    <row r="8" spans="1:14" ht="18" customHeight="1" x14ac:dyDescent="0.2">
      <c r="A8" s="133">
        <v>2</v>
      </c>
      <c r="B8" s="133">
        <v>3</v>
      </c>
      <c r="C8" s="133">
        <v>2</v>
      </c>
      <c r="D8" s="134" t="s">
        <v>284</v>
      </c>
      <c r="E8" s="134" t="s">
        <v>232</v>
      </c>
      <c r="F8" s="135">
        <v>4.6990740740740743E-3</v>
      </c>
      <c r="G8" s="136">
        <f t="shared" si="0"/>
        <v>92.86</v>
      </c>
      <c r="H8" s="133">
        <f t="shared" si="1"/>
        <v>15</v>
      </c>
      <c r="I8" s="150"/>
      <c r="M8" s="13"/>
      <c r="N8" s="126"/>
    </row>
    <row r="9" spans="1:14" ht="18" customHeight="1" x14ac:dyDescent="0.2">
      <c r="A9" s="137">
        <v>2</v>
      </c>
      <c r="B9" s="137">
        <v>4</v>
      </c>
      <c r="C9" s="137">
        <v>3</v>
      </c>
      <c r="D9" s="138" t="s">
        <v>284</v>
      </c>
      <c r="E9" s="138" t="s">
        <v>187</v>
      </c>
      <c r="F9" s="139">
        <v>5.2430555555555555E-3</v>
      </c>
      <c r="G9" s="140">
        <f t="shared" si="0"/>
        <v>92.86</v>
      </c>
      <c r="H9" s="137">
        <f t="shared" si="1"/>
        <v>24</v>
      </c>
      <c r="I9" s="150"/>
      <c r="M9" s="13"/>
      <c r="N9" s="126"/>
    </row>
    <row r="10" spans="1:14" ht="18" customHeight="1" x14ac:dyDescent="0.2">
      <c r="A10" s="129">
        <v>3</v>
      </c>
      <c r="B10" s="129">
        <v>1</v>
      </c>
      <c r="C10" s="129">
        <v>1</v>
      </c>
      <c r="D10" s="130" t="s">
        <v>285</v>
      </c>
      <c r="E10" s="130" t="s">
        <v>176</v>
      </c>
      <c r="F10" s="131">
        <v>4.409722222222222E-3</v>
      </c>
      <c r="G10" s="132">
        <f t="shared" si="0"/>
        <v>85.71</v>
      </c>
      <c r="H10" s="129">
        <f t="shared" si="1"/>
        <v>5</v>
      </c>
      <c r="I10" s="150">
        <f>SUM(F10:F13)</f>
        <v>1.8923611111111113E-2</v>
      </c>
      <c r="M10" s="13"/>
      <c r="N10" s="126"/>
    </row>
    <row r="11" spans="1:14" ht="18" customHeight="1" x14ac:dyDescent="0.2">
      <c r="A11" s="133">
        <v>3</v>
      </c>
      <c r="B11" s="133">
        <v>2</v>
      </c>
      <c r="C11" s="133">
        <v>4</v>
      </c>
      <c r="D11" s="134" t="s">
        <v>285</v>
      </c>
      <c r="E11" s="134" t="s">
        <v>249</v>
      </c>
      <c r="F11" s="135">
        <v>4.4791666666666669E-3</v>
      </c>
      <c r="G11" s="136">
        <f t="shared" si="0"/>
        <v>85.71</v>
      </c>
      <c r="H11" s="133">
        <f t="shared" si="1"/>
        <v>8</v>
      </c>
      <c r="I11" s="150"/>
      <c r="M11" s="13"/>
      <c r="N11" s="126"/>
    </row>
    <row r="12" spans="1:14" ht="18" customHeight="1" x14ac:dyDescent="0.2">
      <c r="A12" s="133">
        <v>3</v>
      </c>
      <c r="B12" s="133">
        <v>3</v>
      </c>
      <c r="C12" s="133">
        <v>3</v>
      </c>
      <c r="D12" s="134" t="s">
        <v>285</v>
      </c>
      <c r="E12" s="134" t="s">
        <v>279</v>
      </c>
      <c r="F12" s="135">
        <v>5.0462962962962961E-3</v>
      </c>
      <c r="G12" s="136">
        <f t="shared" si="0"/>
        <v>85.71</v>
      </c>
      <c r="H12" s="133">
        <f t="shared" si="1"/>
        <v>23</v>
      </c>
      <c r="I12" s="150"/>
      <c r="M12" s="13"/>
      <c r="N12" s="126"/>
    </row>
    <row r="13" spans="1:14" ht="18" customHeight="1" x14ac:dyDescent="0.2">
      <c r="A13" s="137">
        <v>3</v>
      </c>
      <c r="B13" s="137">
        <v>4</v>
      </c>
      <c r="C13" s="137">
        <v>2</v>
      </c>
      <c r="D13" s="138" t="s">
        <v>285</v>
      </c>
      <c r="E13" s="138" t="s">
        <v>182</v>
      </c>
      <c r="F13" s="139">
        <v>4.9884259259259265E-3</v>
      </c>
      <c r="G13" s="140">
        <f t="shared" si="0"/>
        <v>85.71</v>
      </c>
      <c r="H13" s="137">
        <f t="shared" si="1"/>
        <v>21</v>
      </c>
      <c r="I13" s="150"/>
      <c r="M13" s="13"/>
      <c r="N13" s="126"/>
    </row>
    <row r="14" spans="1:14" ht="18" customHeight="1" x14ac:dyDescent="0.2">
      <c r="A14" s="129">
        <v>4</v>
      </c>
      <c r="B14" s="129">
        <v>1</v>
      </c>
      <c r="C14" s="129">
        <v>4</v>
      </c>
      <c r="D14" s="130" t="s">
        <v>287</v>
      </c>
      <c r="E14" s="130" t="s">
        <v>170</v>
      </c>
      <c r="F14" s="131">
        <v>4.2708333333333339E-3</v>
      </c>
      <c r="G14" s="132">
        <f t="shared" si="0"/>
        <v>78.569999999999993</v>
      </c>
      <c r="H14" s="129">
        <f t="shared" si="1"/>
        <v>2</v>
      </c>
      <c r="I14" s="150">
        <f>SUM(F14:F17)</f>
        <v>1.9016203703703702E-2</v>
      </c>
      <c r="J14" s="13"/>
      <c r="M14" s="13" t="s">
        <v>286</v>
      </c>
      <c r="N14" s="126"/>
    </row>
    <row r="15" spans="1:14" ht="18" customHeight="1" x14ac:dyDescent="0.2">
      <c r="A15" s="133">
        <v>4</v>
      </c>
      <c r="B15" s="133">
        <v>2</v>
      </c>
      <c r="C15" s="133">
        <v>3</v>
      </c>
      <c r="D15" s="134" t="s">
        <v>287</v>
      </c>
      <c r="E15" s="134" t="s">
        <v>181</v>
      </c>
      <c r="F15" s="135">
        <v>4.7569444444444447E-3</v>
      </c>
      <c r="G15" s="136">
        <f t="shared" si="0"/>
        <v>78.569999999999993</v>
      </c>
      <c r="H15" s="133">
        <f t="shared" si="1"/>
        <v>16</v>
      </c>
      <c r="I15" s="150"/>
      <c r="J15" s="13"/>
      <c r="M15" s="13"/>
      <c r="N15" s="126"/>
    </row>
    <row r="16" spans="1:14" ht="18" customHeight="1" x14ac:dyDescent="0.2">
      <c r="A16" s="133">
        <v>4</v>
      </c>
      <c r="B16" s="133">
        <v>3</v>
      </c>
      <c r="C16" s="133">
        <v>2</v>
      </c>
      <c r="D16" s="134" t="s">
        <v>287</v>
      </c>
      <c r="E16" s="134" t="s">
        <v>241</v>
      </c>
      <c r="F16" s="135">
        <v>4.6874999999999998E-3</v>
      </c>
      <c r="G16" s="136">
        <f t="shared" si="0"/>
        <v>78.569999999999993</v>
      </c>
      <c r="H16" s="133">
        <f t="shared" si="1"/>
        <v>14</v>
      </c>
      <c r="I16" s="150"/>
      <c r="J16" s="13"/>
      <c r="M16" s="13"/>
      <c r="N16" s="126"/>
    </row>
    <row r="17" spans="1:14" ht="18" customHeight="1" x14ac:dyDescent="0.2">
      <c r="A17" s="137">
        <v>4</v>
      </c>
      <c r="B17" s="137">
        <v>4</v>
      </c>
      <c r="C17" s="137">
        <v>1</v>
      </c>
      <c r="D17" s="138" t="s">
        <v>287</v>
      </c>
      <c r="E17" s="138" t="s">
        <v>237</v>
      </c>
      <c r="F17" s="139">
        <v>5.3009259259259251E-3</v>
      </c>
      <c r="G17" s="140">
        <f t="shared" si="0"/>
        <v>78.569999999999993</v>
      </c>
      <c r="H17" s="137">
        <f t="shared" si="1"/>
        <v>26</v>
      </c>
      <c r="I17" s="150"/>
      <c r="J17" s="13"/>
      <c r="M17" s="13"/>
      <c r="N17" s="126"/>
    </row>
    <row r="18" spans="1:14" ht="18" customHeight="1" x14ac:dyDescent="0.2">
      <c r="A18" s="129">
        <v>5</v>
      </c>
      <c r="B18" s="129">
        <v>1</v>
      </c>
      <c r="C18" s="129">
        <v>1</v>
      </c>
      <c r="D18" s="130" t="s">
        <v>288</v>
      </c>
      <c r="E18" s="130" t="s">
        <v>260</v>
      </c>
      <c r="F18" s="131">
        <v>4.3749999999999995E-3</v>
      </c>
      <c r="G18" s="132">
        <f t="shared" si="0"/>
        <v>71.430000000000007</v>
      </c>
      <c r="H18" s="129">
        <f t="shared" si="1"/>
        <v>4</v>
      </c>
      <c r="I18" s="150">
        <f>SUM(F18:F21)</f>
        <v>1.9224537037037037E-2</v>
      </c>
      <c r="M18" s="125"/>
      <c r="N18" s="126"/>
    </row>
    <row r="19" spans="1:14" ht="18" customHeight="1" x14ac:dyDescent="0.2">
      <c r="A19" s="133">
        <v>5</v>
      </c>
      <c r="B19" s="133">
        <v>2</v>
      </c>
      <c r="C19" s="133">
        <v>4</v>
      </c>
      <c r="D19" s="134" t="s">
        <v>288</v>
      </c>
      <c r="E19" s="134" t="s">
        <v>185</v>
      </c>
      <c r="F19" s="135">
        <v>4.6296296296296302E-3</v>
      </c>
      <c r="G19" s="136">
        <f t="shared" si="0"/>
        <v>71.430000000000007</v>
      </c>
      <c r="H19" s="133">
        <f t="shared" si="1"/>
        <v>12</v>
      </c>
      <c r="I19" s="150"/>
      <c r="N19" s="126"/>
    </row>
    <row r="20" spans="1:14" ht="18" customHeight="1" x14ac:dyDescent="0.2">
      <c r="A20" s="133">
        <v>5</v>
      </c>
      <c r="B20" s="133">
        <v>3</v>
      </c>
      <c r="C20" s="133">
        <v>2</v>
      </c>
      <c r="D20" s="134" t="s">
        <v>288</v>
      </c>
      <c r="E20" s="134" t="s">
        <v>235</v>
      </c>
      <c r="F20" s="135">
        <v>4.9305555555555552E-3</v>
      </c>
      <c r="G20" s="136">
        <f t="shared" si="0"/>
        <v>71.430000000000007</v>
      </c>
      <c r="H20" s="133">
        <f t="shared" si="1"/>
        <v>20</v>
      </c>
      <c r="I20" s="150"/>
      <c r="N20" s="126"/>
    </row>
    <row r="21" spans="1:14" ht="18" customHeight="1" x14ac:dyDescent="0.2">
      <c r="A21" s="137">
        <v>5</v>
      </c>
      <c r="B21" s="137">
        <v>4</v>
      </c>
      <c r="C21" s="137">
        <v>3</v>
      </c>
      <c r="D21" s="138" t="s">
        <v>288</v>
      </c>
      <c r="E21" s="138" t="s">
        <v>246</v>
      </c>
      <c r="F21" s="139">
        <v>5.2893518518518515E-3</v>
      </c>
      <c r="G21" s="140">
        <f t="shared" si="0"/>
        <v>71.430000000000007</v>
      </c>
      <c r="H21" s="137">
        <f t="shared" si="1"/>
        <v>25</v>
      </c>
      <c r="I21" s="150"/>
      <c r="N21" s="126"/>
    </row>
    <row r="22" spans="1:14" ht="18" customHeight="1" x14ac:dyDescent="0.2">
      <c r="A22" s="129">
        <v>6</v>
      </c>
      <c r="B22" s="129">
        <v>1</v>
      </c>
      <c r="C22" s="129">
        <v>4</v>
      </c>
      <c r="D22" s="130" t="s">
        <v>289</v>
      </c>
      <c r="E22" s="130" t="s">
        <v>184</v>
      </c>
      <c r="F22" s="131">
        <v>4.4791666666666669E-3</v>
      </c>
      <c r="G22" s="132">
        <f t="shared" si="0"/>
        <v>64.290000000000006</v>
      </c>
      <c r="H22" s="129">
        <f t="shared" si="1"/>
        <v>8</v>
      </c>
      <c r="I22" s="150">
        <f>SUM(F22:F25)</f>
        <v>1.9282407407407408E-2</v>
      </c>
      <c r="M22" s="13"/>
      <c r="N22" s="126"/>
    </row>
    <row r="23" spans="1:14" ht="18" customHeight="1" x14ac:dyDescent="0.2">
      <c r="A23" s="133">
        <v>6</v>
      </c>
      <c r="B23" s="133">
        <v>2</v>
      </c>
      <c r="C23" s="133">
        <v>1</v>
      </c>
      <c r="D23" s="134" t="s">
        <v>289</v>
      </c>
      <c r="E23" s="134" t="s">
        <v>214</v>
      </c>
      <c r="F23" s="135">
        <v>4.4675925925925933E-3</v>
      </c>
      <c r="G23" s="136">
        <f t="shared" si="0"/>
        <v>64.290000000000006</v>
      </c>
      <c r="H23" s="133">
        <f t="shared" si="1"/>
        <v>7</v>
      </c>
      <c r="I23" s="150"/>
      <c r="M23" s="13"/>
      <c r="N23" s="126"/>
    </row>
    <row r="24" spans="1:14" ht="18" customHeight="1" x14ac:dyDescent="0.2">
      <c r="A24" s="133">
        <v>6</v>
      </c>
      <c r="B24" s="133">
        <v>3</v>
      </c>
      <c r="C24" s="133">
        <v>3</v>
      </c>
      <c r="D24" s="134" t="s">
        <v>289</v>
      </c>
      <c r="E24" s="134" t="s">
        <v>164</v>
      </c>
      <c r="F24" s="135">
        <v>4.8958333333333328E-3</v>
      </c>
      <c r="G24" s="136">
        <f t="shared" si="0"/>
        <v>64.290000000000006</v>
      </c>
      <c r="H24" s="133">
        <f t="shared" si="1"/>
        <v>18</v>
      </c>
      <c r="I24" s="150"/>
      <c r="M24" s="13"/>
      <c r="N24" s="126"/>
    </row>
    <row r="25" spans="1:14" ht="18" customHeight="1" x14ac:dyDescent="0.2">
      <c r="A25" s="137">
        <v>6</v>
      </c>
      <c r="B25" s="137">
        <v>4</v>
      </c>
      <c r="C25" s="137">
        <v>2</v>
      </c>
      <c r="D25" s="138" t="s">
        <v>289</v>
      </c>
      <c r="E25" s="138" t="s">
        <v>245</v>
      </c>
      <c r="F25" s="139">
        <v>5.4398148148148149E-3</v>
      </c>
      <c r="G25" s="140">
        <f t="shared" si="0"/>
        <v>64.290000000000006</v>
      </c>
      <c r="H25" s="137">
        <f t="shared" si="1"/>
        <v>27</v>
      </c>
      <c r="I25" s="150"/>
      <c r="M25" s="13"/>
      <c r="N25" s="126"/>
    </row>
    <row r="26" spans="1:14" ht="18" customHeight="1" x14ac:dyDescent="0.2">
      <c r="A26" s="129">
        <v>7</v>
      </c>
      <c r="B26" s="129">
        <v>1</v>
      </c>
      <c r="C26" s="129">
        <v>1</v>
      </c>
      <c r="D26" s="130" t="s">
        <v>290</v>
      </c>
      <c r="E26" s="130" t="s">
        <v>220</v>
      </c>
      <c r="F26" s="131">
        <v>4.2129629629629626E-3</v>
      </c>
      <c r="G26" s="132">
        <f t="shared" si="0"/>
        <v>57.14</v>
      </c>
      <c r="H26" s="129">
        <f t="shared" si="1"/>
        <v>1</v>
      </c>
      <c r="I26" s="147">
        <f>SUM(F26:F29)</f>
        <v>1.9930555555555556E-2</v>
      </c>
      <c r="M26" s="13"/>
      <c r="N26" s="126"/>
    </row>
    <row r="27" spans="1:14" ht="18" customHeight="1" x14ac:dyDescent="0.2">
      <c r="A27" s="133">
        <v>7</v>
      </c>
      <c r="B27" s="133">
        <v>2</v>
      </c>
      <c r="C27" s="133">
        <v>3</v>
      </c>
      <c r="D27" s="134" t="s">
        <v>290</v>
      </c>
      <c r="E27" s="134" t="s">
        <v>177</v>
      </c>
      <c r="F27" s="135">
        <v>4.5601851851851853E-3</v>
      </c>
      <c r="G27" s="136">
        <f t="shared" si="0"/>
        <v>57.14</v>
      </c>
      <c r="H27" s="133">
        <f t="shared" si="1"/>
        <v>11</v>
      </c>
      <c r="I27" s="148"/>
      <c r="N27" s="126"/>
    </row>
    <row r="28" spans="1:14" ht="18" customHeight="1" x14ac:dyDescent="0.2">
      <c r="A28" s="133">
        <v>7</v>
      </c>
      <c r="B28" s="133">
        <v>3</v>
      </c>
      <c r="C28" s="133">
        <v>2</v>
      </c>
      <c r="D28" s="134" t="s">
        <v>290</v>
      </c>
      <c r="E28" s="134" t="s">
        <v>219</v>
      </c>
      <c r="F28" s="135">
        <v>4.7916666666666672E-3</v>
      </c>
      <c r="G28" s="136">
        <f t="shared" si="0"/>
        <v>57.14</v>
      </c>
      <c r="H28" s="133">
        <f t="shared" si="1"/>
        <v>17</v>
      </c>
      <c r="I28" s="148"/>
      <c r="N28" s="126"/>
    </row>
    <row r="29" spans="1:14" ht="18" customHeight="1" x14ac:dyDescent="0.2">
      <c r="A29" s="137">
        <v>7</v>
      </c>
      <c r="B29" s="137">
        <v>4</v>
      </c>
      <c r="C29" s="137">
        <v>4</v>
      </c>
      <c r="D29" s="138" t="s">
        <v>290</v>
      </c>
      <c r="E29" s="138" t="s">
        <v>224</v>
      </c>
      <c r="F29" s="139">
        <v>6.3657407407407404E-3</v>
      </c>
      <c r="G29" s="140">
        <f t="shared" si="0"/>
        <v>57.14</v>
      </c>
      <c r="H29" s="137">
        <f t="shared" si="1"/>
        <v>28</v>
      </c>
      <c r="I29" s="149"/>
      <c r="N29" s="126"/>
    </row>
    <row r="30" spans="1:14" ht="18" customHeight="1" x14ac:dyDescent="0.2">
      <c r="N30" s="127"/>
    </row>
    <row r="31" spans="1:14" ht="18" customHeight="1" x14ac:dyDescent="0.2">
      <c r="A31" s="45" t="s">
        <v>28</v>
      </c>
      <c r="B31" s="82">
        <v>7</v>
      </c>
      <c r="C31" s="83"/>
      <c r="D31" s="83"/>
      <c r="N31" s="127"/>
    </row>
    <row r="32" spans="1:14" ht="18" customHeight="1" x14ac:dyDescent="0.2">
      <c r="N32" s="127"/>
    </row>
    <row r="33" spans="1:7" ht="18" customHeight="1" x14ac:dyDescent="0.2">
      <c r="A33" s="45" t="s">
        <v>16</v>
      </c>
      <c r="B33" s="45">
        <v>1</v>
      </c>
      <c r="C33" s="120"/>
      <c r="E33" s="45"/>
      <c r="F33" s="45"/>
      <c r="G33" s="45">
        <f>VLOOKUP(ROUNDUP($B$31*0.4,0),$A$2:$G$29,7,FALSE)</f>
        <v>85.71</v>
      </c>
    </row>
    <row r="34" spans="1:7" ht="18" customHeight="1" x14ac:dyDescent="0.2">
      <c r="B34" s="45">
        <v>2</v>
      </c>
      <c r="C34" s="120"/>
      <c r="E34" s="45"/>
      <c r="F34" s="45"/>
      <c r="G34" s="45">
        <f t="shared" ref="G34:G35" si="2">VLOOKUP(ROUNDUP($B$31*0.4,0),$A$2:$G$29,7,FALSE)</f>
        <v>85.71</v>
      </c>
    </row>
    <row r="35" spans="1:7" ht="18" customHeight="1" x14ac:dyDescent="0.2">
      <c r="B35" s="45">
        <v>3</v>
      </c>
      <c r="C35" s="120"/>
      <c r="E35" s="45"/>
      <c r="F35" s="45"/>
      <c r="G35" s="45">
        <f t="shared" si="2"/>
        <v>85.71</v>
      </c>
    </row>
    <row r="36" spans="1:7" ht="18" customHeight="1" x14ac:dyDescent="0.2"/>
    <row r="37" spans="1:7" ht="18" customHeight="1" x14ac:dyDescent="0.2">
      <c r="E37" t="s">
        <v>30</v>
      </c>
      <c r="G37" s="45">
        <f>SUM(G2:G35)</f>
        <v>2457.13</v>
      </c>
    </row>
  </sheetData>
  <sortState ref="A2:H29">
    <sortCondition ref="A2:A29"/>
    <sortCondition ref="B2:B29"/>
  </sortState>
  <mergeCells count="7">
    <mergeCell ref="I26:I29"/>
    <mergeCell ref="I2:I5"/>
    <mergeCell ref="I6:I9"/>
    <mergeCell ref="I10:I13"/>
    <mergeCell ref="I14:I17"/>
    <mergeCell ref="I18:I21"/>
    <mergeCell ref="I22:I25"/>
  </mergeCells>
  <pageMargins left="0.7" right="0.7" top="0.75" bottom="0.75" header="0.3" footer="0.3"/>
  <ignoredErrors>
    <ignoredError sqref="I2 I6 I10 I14 I18 I22 I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41"/>
  <sheetViews>
    <sheetView zoomScale="85" zoomScaleNormal="85" workbookViewId="0"/>
  </sheetViews>
  <sheetFormatPr defaultRowHeight="12.75" x14ac:dyDescent="0.2"/>
  <cols>
    <col min="1" max="1" width="12" bestFit="1" customWidth="1"/>
    <col min="2" max="2" width="22.42578125" customWidth="1"/>
    <col min="13" max="13" width="15" bestFit="1" customWidth="1"/>
  </cols>
  <sheetData>
    <row r="1" spans="1:15" ht="25.5" x14ac:dyDescent="0.2">
      <c r="A1" s="42" t="s">
        <v>18</v>
      </c>
      <c r="B1" s="64" t="s">
        <v>8</v>
      </c>
      <c r="C1" s="41" t="s">
        <v>313</v>
      </c>
      <c r="D1" s="42" t="s">
        <v>10</v>
      </c>
      <c r="F1" s="141"/>
    </row>
    <row r="2" spans="1:15" ht="17.25" customHeight="1" x14ac:dyDescent="0.2">
      <c r="A2" s="45">
        <v>1</v>
      </c>
      <c r="B2" s="44" t="s">
        <v>173</v>
      </c>
      <c r="C2" s="74">
        <v>2.2416666666666668E-2</v>
      </c>
      <c r="D2" s="67">
        <f t="shared" ref="D2:D39" si="0">ROUND(100-((100/$B$41)*(A2-1)),2)</f>
        <v>100</v>
      </c>
      <c r="I2" s="60"/>
      <c r="J2" s="60"/>
      <c r="N2" s="94"/>
    </row>
    <row r="3" spans="1:15" ht="17.25" customHeight="1" x14ac:dyDescent="0.2">
      <c r="A3" s="45">
        <v>2</v>
      </c>
      <c r="B3" s="75" t="s">
        <v>162</v>
      </c>
      <c r="C3" s="74">
        <v>2.2811342592592595E-2</v>
      </c>
      <c r="D3" s="67">
        <f t="shared" si="0"/>
        <v>97.37</v>
      </c>
      <c r="I3" s="60"/>
      <c r="J3" s="60"/>
      <c r="L3" s="13"/>
      <c r="N3" s="94"/>
    </row>
    <row r="4" spans="1:15" ht="17.25" customHeight="1" x14ac:dyDescent="0.2">
      <c r="A4" s="45">
        <v>3</v>
      </c>
      <c r="B4" s="75" t="s">
        <v>292</v>
      </c>
      <c r="C4" s="74">
        <v>2.2828703703703702E-2</v>
      </c>
      <c r="D4" s="67">
        <f t="shared" si="0"/>
        <v>94.74</v>
      </c>
      <c r="I4" s="60"/>
      <c r="J4" s="60"/>
      <c r="N4" s="94"/>
    </row>
    <row r="5" spans="1:15" ht="17.25" customHeight="1" x14ac:dyDescent="0.2">
      <c r="A5" s="45">
        <v>4</v>
      </c>
      <c r="B5" s="75" t="s">
        <v>293</v>
      </c>
      <c r="C5" s="74">
        <v>2.2938657407407404E-2</v>
      </c>
      <c r="D5" s="67">
        <f t="shared" si="0"/>
        <v>92.11</v>
      </c>
      <c r="I5" s="60"/>
      <c r="J5" s="60"/>
      <c r="N5" s="94"/>
    </row>
    <row r="6" spans="1:15" ht="17.25" customHeight="1" x14ac:dyDescent="0.2">
      <c r="A6" s="45">
        <v>5</v>
      </c>
      <c r="B6" s="76" t="s">
        <v>294</v>
      </c>
      <c r="C6" s="74">
        <v>2.3405092592592592E-2</v>
      </c>
      <c r="D6" s="67">
        <f t="shared" si="0"/>
        <v>89.47</v>
      </c>
      <c r="I6" s="60"/>
      <c r="J6" s="60"/>
      <c r="N6" s="94"/>
      <c r="O6" s="95"/>
    </row>
    <row r="7" spans="1:15" ht="17.25" customHeight="1" x14ac:dyDescent="0.2">
      <c r="A7" s="45">
        <v>6</v>
      </c>
      <c r="B7" s="76" t="s">
        <v>295</v>
      </c>
      <c r="C7" s="74">
        <v>2.4120370370370372E-2</v>
      </c>
      <c r="D7" s="67">
        <f t="shared" si="0"/>
        <v>86.84</v>
      </c>
      <c r="I7" s="60"/>
      <c r="J7" s="60"/>
      <c r="N7" s="94"/>
      <c r="O7" s="95"/>
    </row>
    <row r="8" spans="1:15" ht="17.25" customHeight="1" x14ac:dyDescent="0.2">
      <c r="A8" s="45">
        <v>7</v>
      </c>
      <c r="B8" s="76" t="s">
        <v>180</v>
      </c>
      <c r="C8" s="74">
        <v>2.4262731481481479E-2</v>
      </c>
      <c r="D8" s="67">
        <f t="shared" si="0"/>
        <v>84.21</v>
      </c>
      <c r="I8" s="60"/>
      <c r="J8" s="60"/>
      <c r="N8" s="94"/>
    </row>
    <row r="9" spans="1:15" ht="17.25" customHeight="1" x14ac:dyDescent="0.2">
      <c r="A9" s="45">
        <v>8</v>
      </c>
      <c r="B9" s="77" t="s">
        <v>170</v>
      </c>
      <c r="C9" s="74">
        <v>2.4321759259259262E-2</v>
      </c>
      <c r="D9" s="67">
        <f t="shared" si="0"/>
        <v>81.58</v>
      </c>
      <c r="I9" s="60"/>
      <c r="J9" s="60"/>
      <c r="N9" s="94"/>
      <c r="O9" s="95"/>
    </row>
    <row r="10" spans="1:15" ht="17.25" customHeight="1" x14ac:dyDescent="0.2">
      <c r="A10" s="45">
        <v>9</v>
      </c>
      <c r="B10" s="76" t="s">
        <v>220</v>
      </c>
      <c r="C10" s="74">
        <v>2.4505787037037038E-2</v>
      </c>
      <c r="D10" s="67">
        <f t="shared" si="0"/>
        <v>78.95</v>
      </c>
      <c r="I10" s="60"/>
      <c r="J10" s="60"/>
      <c r="N10" s="94"/>
    </row>
    <row r="11" spans="1:15" ht="17.25" customHeight="1" x14ac:dyDescent="0.2">
      <c r="A11" s="45">
        <v>10</v>
      </c>
      <c r="B11" s="75" t="s">
        <v>167</v>
      </c>
      <c r="C11" s="74">
        <v>2.4915509259259255E-2</v>
      </c>
      <c r="D11" s="67">
        <f t="shared" si="0"/>
        <v>76.319999999999993</v>
      </c>
      <c r="I11" s="60"/>
      <c r="J11" s="60"/>
      <c r="N11" s="94"/>
      <c r="O11" s="95"/>
    </row>
    <row r="12" spans="1:15" ht="17.25" customHeight="1" x14ac:dyDescent="0.2">
      <c r="A12" s="45">
        <v>11</v>
      </c>
      <c r="B12" s="76" t="s">
        <v>214</v>
      </c>
      <c r="C12" s="74">
        <v>2.495601851851852E-2</v>
      </c>
      <c r="D12" s="67">
        <f t="shared" si="0"/>
        <v>73.680000000000007</v>
      </c>
      <c r="I12" s="60"/>
      <c r="J12" s="60"/>
      <c r="N12" s="94"/>
    </row>
    <row r="13" spans="1:15" ht="17.25" customHeight="1" x14ac:dyDescent="0.2">
      <c r="A13" s="45">
        <v>12</v>
      </c>
      <c r="B13" s="78" t="s">
        <v>171</v>
      </c>
      <c r="C13" s="74">
        <v>2.4980324074074075E-2</v>
      </c>
      <c r="D13" s="67">
        <f t="shared" si="0"/>
        <v>71.05</v>
      </c>
      <c r="I13" s="60"/>
      <c r="J13" s="60"/>
      <c r="N13" s="94"/>
    </row>
    <row r="14" spans="1:15" ht="17.25" customHeight="1" x14ac:dyDescent="0.2">
      <c r="A14" s="45">
        <v>13</v>
      </c>
      <c r="B14" s="78" t="s">
        <v>296</v>
      </c>
      <c r="C14" s="74">
        <v>2.5053240740740741E-2</v>
      </c>
      <c r="D14" s="67">
        <f t="shared" si="0"/>
        <v>68.42</v>
      </c>
      <c r="I14" s="60"/>
      <c r="J14" s="60"/>
      <c r="N14" s="94"/>
      <c r="O14" s="95"/>
    </row>
    <row r="15" spans="1:15" ht="17.25" customHeight="1" x14ac:dyDescent="0.2">
      <c r="A15" s="45">
        <v>14</v>
      </c>
      <c r="B15" s="76" t="s">
        <v>297</v>
      </c>
      <c r="C15" s="74">
        <v>2.5497685185185189E-2</v>
      </c>
      <c r="D15" s="67">
        <f t="shared" si="0"/>
        <v>65.790000000000006</v>
      </c>
      <c r="I15" s="60"/>
      <c r="J15" s="60"/>
      <c r="N15" s="94"/>
      <c r="O15" s="94"/>
    </row>
    <row r="16" spans="1:15" ht="17.25" customHeight="1" x14ac:dyDescent="0.2">
      <c r="A16" s="45">
        <v>15</v>
      </c>
      <c r="B16" s="76" t="s">
        <v>184</v>
      </c>
      <c r="C16" s="74">
        <v>2.5555555555555554E-2</v>
      </c>
      <c r="D16" s="67">
        <f t="shared" si="0"/>
        <v>63.16</v>
      </c>
      <c r="I16" s="60"/>
      <c r="J16" s="60"/>
      <c r="N16" s="94"/>
    </row>
    <row r="17" spans="1:15" ht="17.25" customHeight="1" x14ac:dyDescent="0.2">
      <c r="A17" s="45">
        <v>16</v>
      </c>
      <c r="B17" s="76" t="s">
        <v>221</v>
      </c>
      <c r="C17" s="74">
        <v>2.5628472222222223E-2</v>
      </c>
      <c r="D17" s="67">
        <f t="shared" si="0"/>
        <v>60.53</v>
      </c>
      <c r="I17" s="60"/>
      <c r="J17" s="60"/>
      <c r="N17" s="94"/>
      <c r="O17" s="95"/>
    </row>
    <row r="18" spans="1:15" ht="17.25" customHeight="1" x14ac:dyDescent="0.2">
      <c r="A18" s="45">
        <v>17</v>
      </c>
      <c r="B18" s="76" t="s">
        <v>272</v>
      </c>
      <c r="C18" s="74">
        <v>2.5795138888888892E-2</v>
      </c>
      <c r="D18" s="67">
        <f t="shared" si="0"/>
        <v>57.89</v>
      </c>
      <c r="I18" s="60"/>
      <c r="J18" s="60"/>
      <c r="K18" s="96"/>
      <c r="L18" s="97"/>
      <c r="N18" s="94"/>
    </row>
    <row r="19" spans="1:15" ht="17.25" customHeight="1" x14ac:dyDescent="0.2">
      <c r="A19" s="45">
        <v>18</v>
      </c>
      <c r="B19" s="75" t="s">
        <v>216</v>
      </c>
      <c r="C19" s="74">
        <v>2.5832175925925922E-2</v>
      </c>
      <c r="D19" s="67">
        <f t="shared" si="0"/>
        <v>55.26</v>
      </c>
      <c r="I19" s="60"/>
      <c r="J19" s="60"/>
      <c r="N19" s="94"/>
      <c r="O19" s="95"/>
    </row>
    <row r="20" spans="1:15" ht="17.25" customHeight="1" x14ac:dyDescent="0.2">
      <c r="A20" s="45">
        <v>19</v>
      </c>
      <c r="B20" s="78" t="s">
        <v>298</v>
      </c>
      <c r="C20" s="74">
        <v>2.5841435185185183E-2</v>
      </c>
      <c r="D20" s="67">
        <f t="shared" si="0"/>
        <v>52.63</v>
      </c>
      <c r="I20" s="60"/>
      <c r="J20" s="60"/>
      <c r="N20" s="94"/>
    </row>
    <row r="21" spans="1:15" ht="17.25" customHeight="1" x14ac:dyDescent="0.2">
      <c r="A21" s="45">
        <v>20</v>
      </c>
      <c r="B21" s="78" t="s">
        <v>244</v>
      </c>
      <c r="C21" s="74">
        <v>2.5850694444444447E-2</v>
      </c>
      <c r="D21" s="67">
        <f t="shared" si="0"/>
        <v>50</v>
      </c>
      <c r="I21" s="60"/>
      <c r="J21" s="60"/>
      <c r="N21" s="94"/>
      <c r="O21" s="95"/>
    </row>
    <row r="22" spans="1:15" ht="17.25" customHeight="1" x14ac:dyDescent="0.2">
      <c r="A22" s="45">
        <v>21</v>
      </c>
      <c r="B22" s="78" t="s">
        <v>181</v>
      </c>
      <c r="C22" s="74">
        <v>2.6074074074074072E-2</v>
      </c>
      <c r="D22" s="67">
        <f t="shared" si="0"/>
        <v>47.37</v>
      </c>
      <c r="I22" s="60"/>
      <c r="J22" s="60"/>
      <c r="N22" s="94"/>
    </row>
    <row r="23" spans="1:15" ht="17.25" customHeight="1" x14ac:dyDescent="0.2">
      <c r="A23" s="45">
        <v>22</v>
      </c>
      <c r="B23" s="78" t="s">
        <v>235</v>
      </c>
      <c r="C23" s="74">
        <v>2.6153935185185186E-2</v>
      </c>
      <c r="D23" s="67">
        <f t="shared" si="0"/>
        <v>44.74</v>
      </c>
      <c r="I23" s="60"/>
      <c r="J23" s="60"/>
      <c r="N23" s="94"/>
    </row>
    <row r="24" spans="1:15" ht="17.25" customHeight="1" x14ac:dyDescent="0.2">
      <c r="A24" s="45">
        <v>23</v>
      </c>
      <c r="B24" s="78" t="s">
        <v>247</v>
      </c>
      <c r="C24" s="74">
        <v>2.6662037037037036E-2</v>
      </c>
      <c r="D24" s="67">
        <f t="shared" si="0"/>
        <v>42.11</v>
      </c>
      <c r="I24" s="60"/>
      <c r="J24" s="60"/>
      <c r="N24" s="94"/>
      <c r="O24" s="95"/>
    </row>
    <row r="25" spans="1:15" ht="17.25" customHeight="1" x14ac:dyDescent="0.2">
      <c r="A25" s="45">
        <v>24</v>
      </c>
      <c r="B25" s="78" t="s">
        <v>218</v>
      </c>
      <c r="C25" s="74">
        <v>2.7099537037037037E-2</v>
      </c>
      <c r="D25" s="67">
        <f t="shared" si="0"/>
        <v>39.47</v>
      </c>
      <c r="I25" s="60"/>
      <c r="J25" s="60"/>
      <c r="N25" s="94"/>
      <c r="O25" s="95"/>
    </row>
    <row r="26" spans="1:15" ht="17.25" customHeight="1" x14ac:dyDescent="0.2">
      <c r="A26" s="45">
        <v>25</v>
      </c>
      <c r="B26" s="78" t="s">
        <v>248</v>
      </c>
      <c r="C26" s="74">
        <v>2.754513888888889E-2</v>
      </c>
      <c r="D26" s="67">
        <f t="shared" si="0"/>
        <v>36.840000000000003</v>
      </c>
      <c r="I26" s="60"/>
      <c r="J26" s="60"/>
      <c r="N26" s="94"/>
      <c r="O26" s="95"/>
    </row>
    <row r="27" spans="1:15" ht="17.25" customHeight="1" x14ac:dyDescent="0.2">
      <c r="A27" s="45">
        <v>26</v>
      </c>
      <c r="B27" s="78" t="s">
        <v>299</v>
      </c>
      <c r="C27" s="74">
        <v>2.7561342592592592E-2</v>
      </c>
      <c r="D27" s="67">
        <f t="shared" si="0"/>
        <v>34.21</v>
      </c>
      <c r="I27" s="60"/>
      <c r="J27" s="60"/>
      <c r="N27" s="94"/>
      <c r="O27" s="95"/>
    </row>
    <row r="28" spans="1:15" ht="17.25" customHeight="1" x14ac:dyDescent="0.2">
      <c r="A28" s="45">
        <v>27</v>
      </c>
      <c r="B28" s="78" t="s">
        <v>300</v>
      </c>
      <c r="C28" s="74">
        <v>2.7707175925925923E-2</v>
      </c>
      <c r="D28" s="67">
        <f t="shared" si="0"/>
        <v>31.58</v>
      </c>
      <c r="I28" s="60"/>
      <c r="J28" s="60"/>
      <c r="N28" s="94"/>
      <c r="O28" s="95"/>
    </row>
    <row r="29" spans="1:15" ht="17.25" customHeight="1" x14ac:dyDescent="0.2">
      <c r="A29" s="45">
        <v>28</v>
      </c>
      <c r="B29" s="78" t="s">
        <v>182</v>
      </c>
      <c r="C29" s="74">
        <v>2.7728009259259261E-2</v>
      </c>
      <c r="D29" s="67">
        <f t="shared" si="0"/>
        <v>28.95</v>
      </c>
      <c r="I29" s="60"/>
      <c r="J29" s="60"/>
      <c r="N29" s="94"/>
      <c r="O29" s="95"/>
    </row>
    <row r="30" spans="1:15" ht="17.25" customHeight="1" x14ac:dyDescent="0.2">
      <c r="A30" s="45">
        <v>29</v>
      </c>
      <c r="B30" s="78" t="s">
        <v>231</v>
      </c>
      <c r="C30" s="74">
        <v>2.7746527777777776E-2</v>
      </c>
      <c r="D30" s="67">
        <f t="shared" si="0"/>
        <v>26.32</v>
      </c>
      <c r="I30" s="60"/>
      <c r="J30" s="60"/>
      <c r="N30" s="94"/>
      <c r="O30" s="95"/>
    </row>
    <row r="31" spans="1:15" ht="17.25" customHeight="1" x14ac:dyDescent="0.2">
      <c r="A31" s="45">
        <v>30</v>
      </c>
      <c r="B31" s="78" t="s">
        <v>168</v>
      </c>
      <c r="C31" s="74">
        <v>2.7775462962962964E-2</v>
      </c>
      <c r="D31" s="67">
        <f t="shared" si="0"/>
        <v>23.68</v>
      </c>
      <c r="I31" s="60"/>
      <c r="J31" s="60"/>
      <c r="N31" s="94"/>
      <c r="O31" s="95"/>
    </row>
    <row r="32" spans="1:15" ht="17.25" customHeight="1" x14ac:dyDescent="0.2">
      <c r="A32" s="45">
        <v>31</v>
      </c>
      <c r="B32" s="78" t="s">
        <v>187</v>
      </c>
      <c r="C32" s="74">
        <v>2.8906249999999998E-2</v>
      </c>
      <c r="D32" s="67">
        <f t="shared" si="0"/>
        <v>21.05</v>
      </c>
      <c r="I32" s="60"/>
      <c r="J32" s="60"/>
      <c r="N32" s="94"/>
      <c r="O32" s="95"/>
    </row>
    <row r="33" spans="1:15" ht="17.25" customHeight="1" x14ac:dyDescent="0.2">
      <c r="A33" s="45">
        <v>32</v>
      </c>
      <c r="B33" s="78" t="s">
        <v>238</v>
      </c>
      <c r="C33" s="74">
        <v>2.9150462962962961E-2</v>
      </c>
      <c r="D33" s="67">
        <f t="shared" si="0"/>
        <v>18.420000000000002</v>
      </c>
      <c r="I33" s="60"/>
      <c r="J33" s="60"/>
      <c r="N33" s="94"/>
      <c r="O33" s="95"/>
    </row>
    <row r="34" spans="1:15" ht="17.25" customHeight="1" x14ac:dyDescent="0.2">
      <c r="A34" s="45">
        <v>33</v>
      </c>
      <c r="B34" s="78" t="s">
        <v>274</v>
      </c>
      <c r="C34" s="74">
        <v>2.9885416666666664E-2</v>
      </c>
      <c r="D34" s="67">
        <f t="shared" si="0"/>
        <v>15.79</v>
      </c>
      <c r="I34" s="60"/>
      <c r="J34" s="60"/>
      <c r="N34" s="94"/>
      <c r="O34" s="95"/>
    </row>
    <row r="35" spans="1:15" ht="17.25" customHeight="1" x14ac:dyDescent="0.2">
      <c r="A35" s="45">
        <v>34</v>
      </c>
      <c r="B35" s="78" t="s">
        <v>273</v>
      </c>
      <c r="C35" s="74">
        <v>3.0054398148148153E-2</v>
      </c>
      <c r="D35" s="67">
        <f t="shared" si="0"/>
        <v>13.16</v>
      </c>
      <c r="I35" s="60"/>
      <c r="J35" s="60"/>
      <c r="N35" s="94"/>
      <c r="O35" s="95"/>
    </row>
    <row r="36" spans="1:15" ht="16.5" customHeight="1" x14ac:dyDescent="0.2">
      <c r="A36" s="45">
        <v>35</v>
      </c>
      <c r="B36" s="78" t="s">
        <v>279</v>
      </c>
      <c r="C36" s="74">
        <v>3.0417824074074076E-2</v>
      </c>
      <c r="D36" s="67">
        <f t="shared" si="0"/>
        <v>10.53</v>
      </c>
      <c r="I36" s="60"/>
      <c r="J36" s="60"/>
      <c r="N36" s="94"/>
      <c r="O36" s="95"/>
    </row>
    <row r="37" spans="1:15" ht="17.25" customHeight="1" x14ac:dyDescent="0.2">
      <c r="A37" s="45">
        <v>36</v>
      </c>
      <c r="B37" s="78" t="s">
        <v>257</v>
      </c>
      <c r="C37" s="74">
        <v>3.1287037037037037E-2</v>
      </c>
      <c r="D37" s="67">
        <f t="shared" si="0"/>
        <v>7.89</v>
      </c>
      <c r="I37" s="60"/>
      <c r="J37" s="60"/>
      <c r="N37" s="94"/>
      <c r="O37" s="95"/>
    </row>
    <row r="38" spans="1:15" ht="17.25" customHeight="1" x14ac:dyDescent="0.2">
      <c r="A38" s="45">
        <v>37</v>
      </c>
      <c r="B38" s="78" t="s">
        <v>179</v>
      </c>
      <c r="C38" s="74">
        <v>3.1664351851851853E-2</v>
      </c>
      <c r="D38" s="67">
        <f t="shared" si="0"/>
        <v>5.26</v>
      </c>
      <c r="I38" s="60"/>
      <c r="J38" s="60"/>
      <c r="N38" s="94"/>
    </row>
    <row r="39" spans="1:15" ht="17.25" customHeight="1" x14ac:dyDescent="0.2">
      <c r="A39" s="45">
        <v>38</v>
      </c>
      <c r="B39" s="78" t="s">
        <v>301</v>
      </c>
      <c r="C39" s="74">
        <v>3.3930555555555554E-2</v>
      </c>
      <c r="D39" s="67">
        <f t="shared" si="0"/>
        <v>2.63</v>
      </c>
      <c r="I39" s="60"/>
      <c r="J39" s="60"/>
      <c r="N39" s="94"/>
    </row>
    <row r="40" spans="1:15" ht="17.25" customHeight="1" x14ac:dyDescent="0.2">
      <c r="A40" s="73"/>
      <c r="B40" s="73"/>
      <c r="C40" s="73"/>
      <c r="D40" s="73"/>
    </row>
    <row r="41" spans="1:15" ht="17.25" customHeight="1" x14ac:dyDescent="0.2">
      <c r="A41" s="45" t="s">
        <v>27</v>
      </c>
      <c r="B41" s="68">
        <v>38</v>
      </c>
      <c r="C41" s="73"/>
      <c r="D41" s="73"/>
    </row>
  </sheetData>
  <sortState ref="K2:N27">
    <sortCondition ref="N2:N27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5"/>
  <sheetViews>
    <sheetView zoomScale="85" zoomScaleNormal="85" workbookViewId="0"/>
  </sheetViews>
  <sheetFormatPr defaultRowHeight="12.75" x14ac:dyDescent="0.2"/>
  <cols>
    <col min="1" max="1" width="11.85546875" customWidth="1"/>
    <col min="2" max="2" width="10.7109375" customWidth="1"/>
    <col min="3" max="3" width="23.140625" customWidth="1"/>
    <col min="4" max="9" width="10.85546875" customWidth="1"/>
    <col min="17" max="17" width="11.7109375" bestFit="1" customWidth="1"/>
  </cols>
  <sheetData>
    <row r="1" spans="1:12" ht="38.25" x14ac:dyDescent="0.2">
      <c r="A1" s="8" t="s">
        <v>6</v>
      </c>
      <c r="B1" s="8" t="s">
        <v>7</v>
      </c>
      <c r="C1" s="63" t="s">
        <v>8</v>
      </c>
      <c r="D1" s="8" t="s">
        <v>17</v>
      </c>
      <c r="E1" s="8" t="s">
        <v>9</v>
      </c>
      <c r="F1" s="8" t="s">
        <v>20</v>
      </c>
      <c r="G1" s="8" t="s">
        <v>312</v>
      </c>
      <c r="H1" s="8" t="s">
        <v>15</v>
      </c>
      <c r="I1" s="8" t="s">
        <v>10</v>
      </c>
    </row>
    <row r="2" spans="1:12" ht="16.5" customHeight="1" x14ac:dyDescent="0.2">
      <c r="A2" s="45">
        <f t="shared" ref="A2:A22" si="0">RANK(G2,$G$2:$G$22,1)</f>
        <v>1</v>
      </c>
      <c r="B2" s="45">
        <f t="shared" ref="B2:B22" si="1">RANK(F2,$F$2:$F$35,1)</f>
        <v>10</v>
      </c>
      <c r="C2" s="44" t="s">
        <v>182</v>
      </c>
      <c r="D2" s="123">
        <v>1.4953703703703705E-2</v>
      </c>
      <c r="E2" s="123">
        <f>$D$22-D2</f>
        <v>3.4374999999999996E-3</v>
      </c>
      <c r="F2" s="123">
        <f t="shared" ref="F2:F22" si="2">G2-E2</f>
        <v>1.4803240740740742E-2</v>
      </c>
      <c r="G2" s="123">
        <v>1.8240740740740741E-2</v>
      </c>
      <c r="H2" s="142">
        <f t="shared" ref="H2:H22" si="3">IF(F2&gt;D2,F2-D2,D2-F2)</f>
        <v>1.5046296296296335E-4</v>
      </c>
      <c r="I2" s="67">
        <f t="shared" ref="I2:I22" si="4">ROUND(100-((100/$B$24)*(A2-1)),2)</f>
        <v>100</v>
      </c>
      <c r="L2" s="79"/>
    </row>
    <row r="3" spans="1:12" ht="16.5" customHeight="1" x14ac:dyDescent="0.2">
      <c r="A3" s="45">
        <f t="shared" si="0"/>
        <v>2</v>
      </c>
      <c r="B3" s="45">
        <f t="shared" si="1"/>
        <v>5</v>
      </c>
      <c r="C3" s="44" t="s">
        <v>241</v>
      </c>
      <c r="D3" s="123">
        <v>1.3888888888888888E-2</v>
      </c>
      <c r="E3" s="123">
        <f t="shared" ref="E3:E22" si="5">$D$22-D3</f>
        <v>4.5023148148148166E-3</v>
      </c>
      <c r="F3" s="123">
        <f t="shared" si="2"/>
        <v>1.3935185185185182E-2</v>
      </c>
      <c r="G3" s="123">
        <v>1.8437499999999999E-2</v>
      </c>
      <c r="H3" s="123">
        <f t="shared" si="3"/>
        <v>4.6296296296294281E-5</v>
      </c>
      <c r="I3" s="67">
        <f t="shared" si="4"/>
        <v>95.24</v>
      </c>
      <c r="L3" s="79"/>
    </row>
    <row r="4" spans="1:12" ht="16.5" customHeight="1" x14ac:dyDescent="0.2">
      <c r="A4" s="45">
        <f t="shared" si="0"/>
        <v>3</v>
      </c>
      <c r="B4" s="45">
        <f t="shared" si="1"/>
        <v>9</v>
      </c>
      <c r="C4" s="44" t="s">
        <v>235</v>
      </c>
      <c r="D4" s="123">
        <v>1.4120370370370368E-2</v>
      </c>
      <c r="E4" s="123">
        <f t="shared" si="5"/>
        <v>4.2708333333333365E-3</v>
      </c>
      <c r="F4" s="123">
        <f t="shared" si="2"/>
        <v>1.4270833333333332E-2</v>
      </c>
      <c r="G4" s="123">
        <v>1.8541666666666668E-2</v>
      </c>
      <c r="H4" s="123">
        <f t="shared" si="3"/>
        <v>1.5046296296296335E-4</v>
      </c>
      <c r="I4" s="67">
        <f t="shared" si="4"/>
        <v>90.48</v>
      </c>
      <c r="L4" s="79"/>
    </row>
    <row r="5" spans="1:12" ht="16.5" customHeight="1" x14ac:dyDescent="0.2">
      <c r="A5" s="45">
        <f t="shared" si="0"/>
        <v>4</v>
      </c>
      <c r="B5" s="45">
        <f t="shared" si="1"/>
        <v>17</v>
      </c>
      <c r="C5" s="44" t="s">
        <v>187</v>
      </c>
      <c r="D5" s="123">
        <v>1.5277777777777777E-2</v>
      </c>
      <c r="E5" s="123">
        <f t="shared" si="5"/>
        <v>3.1134259259259275E-3</v>
      </c>
      <c r="F5" s="123">
        <f t="shared" si="2"/>
        <v>1.5451388888888888E-2</v>
      </c>
      <c r="G5" s="123">
        <v>1.8564814814814815E-2</v>
      </c>
      <c r="H5" s="123">
        <f t="shared" si="3"/>
        <v>1.7361111111111049E-4</v>
      </c>
      <c r="I5" s="67">
        <f t="shared" si="4"/>
        <v>85.71</v>
      </c>
      <c r="L5" s="79"/>
    </row>
    <row r="6" spans="1:12" ht="16.5" customHeight="1" x14ac:dyDescent="0.2">
      <c r="A6" s="45">
        <f t="shared" si="0"/>
        <v>5</v>
      </c>
      <c r="B6" s="45">
        <f t="shared" si="1"/>
        <v>4</v>
      </c>
      <c r="C6" s="44" t="s">
        <v>181</v>
      </c>
      <c r="D6" s="123">
        <v>1.3564814814814816E-2</v>
      </c>
      <c r="E6" s="123">
        <f t="shared" si="5"/>
        <v>4.8263888888888887E-3</v>
      </c>
      <c r="F6" s="123">
        <f t="shared" si="2"/>
        <v>1.3784722222222221E-2</v>
      </c>
      <c r="G6" s="123">
        <v>1.861111111111111E-2</v>
      </c>
      <c r="H6" s="123">
        <f t="shared" si="3"/>
        <v>2.1990740740740478E-4</v>
      </c>
      <c r="I6" s="67">
        <f t="shared" si="4"/>
        <v>80.95</v>
      </c>
      <c r="L6" s="79"/>
    </row>
    <row r="7" spans="1:12" ht="16.5" customHeight="1" x14ac:dyDescent="0.2">
      <c r="A7" s="45">
        <f t="shared" si="0"/>
        <v>6</v>
      </c>
      <c r="B7" s="45">
        <f t="shared" si="1"/>
        <v>2</v>
      </c>
      <c r="C7" s="44" t="s">
        <v>180</v>
      </c>
      <c r="D7" s="123">
        <v>1.2847222222222223E-2</v>
      </c>
      <c r="E7" s="123">
        <f t="shared" si="5"/>
        <v>5.5439814814814813E-3</v>
      </c>
      <c r="F7" s="123">
        <f t="shared" si="2"/>
        <v>1.3171296296296297E-2</v>
      </c>
      <c r="G7" s="123">
        <v>1.8715277777777779E-2</v>
      </c>
      <c r="H7" s="123">
        <f t="shared" si="3"/>
        <v>3.2407407407407385E-4</v>
      </c>
      <c r="I7" s="67">
        <f t="shared" si="4"/>
        <v>76.19</v>
      </c>
      <c r="L7" s="79"/>
    </row>
    <row r="8" spans="1:12" ht="16.5" customHeight="1" x14ac:dyDescent="0.2">
      <c r="A8" s="45">
        <f t="shared" si="0"/>
        <v>7</v>
      </c>
      <c r="B8" s="45">
        <f t="shared" si="1"/>
        <v>13</v>
      </c>
      <c r="C8" s="44" t="s">
        <v>219</v>
      </c>
      <c r="D8" s="123">
        <v>1.4467592592592593E-2</v>
      </c>
      <c r="E8" s="123">
        <f t="shared" si="5"/>
        <v>3.9236111111111121E-3</v>
      </c>
      <c r="F8" s="123">
        <f t="shared" si="2"/>
        <v>1.4895833333333336E-2</v>
      </c>
      <c r="G8" s="123">
        <v>1.8819444444444448E-2</v>
      </c>
      <c r="H8" s="123">
        <f t="shared" si="3"/>
        <v>4.2824074074074292E-4</v>
      </c>
      <c r="I8" s="67">
        <f t="shared" si="4"/>
        <v>71.430000000000007</v>
      </c>
      <c r="L8" s="79"/>
    </row>
    <row r="9" spans="1:12" ht="16.5" customHeight="1" x14ac:dyDescent="0.2">
      <c r="A9" s="45">
        <f t="shared" si="0"/>
        <v>8</v>
      </c>
      <c r="B9" s="45">
        <f t="shared" si="1"/>
        <v>3</v>
      </c>
      <c r="C9" s="44" t="s">
        <v>185</v>
      </c>
      <c r="D9" s="123">
        <v>1.3310185185185187E-2</v>
      </c>
      <c r="E9" s="123">
        <f t="shared" si="5"/>
        <v>5.0810185185185177E-3</v>
      </c>
      <c r="F9" s="123">
        <f t="shared" si="2"/>
        <v>1.375E-2</v>
      </c>
      <c r="G9" s="123">
        <v>1.8831018518518518E-2</v>
      </c>
      <c r="H9" s="123">
        <f t="shared" si="3"/>
        <v>4.3981481481481302E-4</v>
      </c>
      <c r="I9" s="67">
        <f t="shared" si="4"/>
        <v>66.67</v>
      </c>
      <c r="L9" s="79"/>
    </row>
    <row r="10" spans="1:12" ht="16.5" customHeight="1" x14ac:dyDescent="0.2">
      <c r="A10" s="45">
        <f t="shared" si="0"/>
        <v>9</v>
      </c>
      <c r="B10" s="45">
        <f t="shared" si="1"/>
        <v>20</v>
      </c>
      <c r="C10" s="44" t="s">
        <v>246</v>
      </c>
      <c r="D10" s="123">
        <v>1.5625E-2</v>
      </c>
      <c r="E10" s="123">
        <f t="shared" si="5"/>
        <v>2.7662037037037047E-3</v>
      </c>
      <c r="F10" s="123">
        <f t="shared" si="2"/>
        <v>1.608796296296296E-2</v>
      </c>
      <c r="G10" s="123">
        <v>1.8854166666666665E-2</v>
      </c>
      <c r="H10" s="123">
        <f t="shared" si="3"/>
        <v>4.6296296296296016E-4</v>
      </c>
      <c r="I10" s="67">
        <f t="shared" si="4"/>
        <v>61.9</v>
      </c>
      <c r="L10" s="79"/>
    </row>
    <row r="11" spans="1:12" ht="16.5" customHeight="1" x14ac:dyDescent="0.2">
      <c r="A11" s="45">
        <f t="shared" si="0"/>
        <v>10</v>
      </c>
      <c r="B11" s="45">
        <f t="shared" si="1"/>
        <v>21</v>
      </c>
      <c r="C11" s="44" t="s">
        <v>179</v>
      </c>
      <c r="D11" s="123">
        <v>1.5740740740740743E-2</v>
      </c>
      <c r="E11" s="123">
        <f t="shared" si="5"/>
        <v>2.6504629629629621E-3</v>
      </c>
      <c r="F11" s="123">
        <f t="shared" si="2"/>
        <v>1.6331018518518519E-2</v>
      </c>
      <c r="G11" s="123">
        <v>1.8981481481481481E-2</v>
      </c>
      <c r="H11" s="123">
        <f t="shared" si="3"/>
        <v>5.9027777777777637E-4</v>
      </c>
      <c r="I11" s="67">
        <f t="shared" si="4"/>
        <v>57.14</v>
      </c>
      <c r="L11" s="79"/>
    </row>
    <row r="12" spans="1:12" ht="16.5" customHeight="1" x14ac:dyDescent="0.2">
      <c r="A12" s="45">
        <f t="shared" si="0"/>
        <v>11</v>
      </c>
      <c r="B12" s="45">
        <f t="shared" si="1"/>
        <v>16</v>
      </c>
      <c r="C12" s="44" t="s">
        <v>228</v>
      </c>
      <c r="D12" s="123">
        <v>1.4583333333333332E-2</v>
      </c>
      <c r="E12" s="123">
        <f t="shared" si="5"/>
        <v>3.8078703703703729E-3</v>
      </c>
      <c r="F12" s="123">
        <f t="shared" si="2"/>
        <v>1.5201388888888888E-2</v>
      </c>
      <c r="G12" s="123">
        <v>1.900925925925926E-2</v>
      </c>
      <c r="H12" s="123">
        <f t="shared" si="3"/>
        <v>6.1805555555555572E-4</v>
      </c>
      <c r="I12" s="67">
        <f t="shared" si="4"/>
        <v>52.38</v>
      </c>
      <c r="L12" s="79"/>
    </row>
    <row r="13" spans="1:12" ht="16.5" customHeight="1" x14ac:dyDescent="0.2">
      <c r="A13" s="45">
        <f t="shared" si="0"/>
        <v>12</v>
      </c>
      <c r="B13" s="45">
        <f t="shared" si="1"/>
        <v>1</v>
      </c>
      <c r="C13" s="44" t="s">
        <v>222</v>
      </c>
      <c r="D13" s="123">
        <v>1.238425925925926E-2</v>
      </c>
      <c r="E13" s="123">
        <f t="shared" si="5"/>
        <v>6.006944444444445E-3</v>
      </c>
      <c r="F13" s="123">
        <f t="shared" si="2"/>
        <v>1.3006944444444444E-2</v>
      </c>
      <c r="G13" s="123">
        <v>1.9013888888888889E-2</v>
      </c>
      <c r="H13" s="123">
        <f t="shared" si="3"/>
        <v>6.2268518518518445E-4</v>
      </c>
      <c r="I13" s="67">
        <f t="shared" si="4"/>
        <v>47.62</v>
      </c>
      <c r="L13" s="79"/>
    </row>
    <row r="14" spans="1:12" ht="16.5" customHeight="1" x14ac:dyDescent="0.2">
      <c r="A14" s="45">
        <f t="shared" si="0"/>
        <v>13</v>
      </c>
      <c r="B14" s="45">
        <f t="shared" si="1"/>
        <v>7</v>
      </c>
      <c r="C14" s="44" t="s">
        <v>221</v>
      </c>
      <c r="D14" s="123">
        <v>1.3449074074074073E-2</v>
      </c>
      <c r="E14" s="123">
        <f t="shared" si="5"/>
        <v>4.9421296296296314E-3</v>
      </c>
      <c r="F14" s="123">
        <f t="shared" si="2"/>
        <v>1.4120370370370368E-2</v>
      </c>
      <c r="G14" s="123">
        <v>1.90625E-2</v>
      </c>
      <c r="H14" s="123">
        <f t="shared" si="3"/>
        <v>6.7129629629629484E-4</v>
      </c>
      <c r="I14" s="67">
        <f t="shared" si="4"/>
        <v>42.86</v>
      </c>
      <c r="L14" s="79"/>
    </row>
    <row r="15" spans="1:12" ht="16.5" customHeight="1" x14ac:dyDescent="0.2">
      <c r="A15" s="45">
        <f t="shared" si="0"/>
        <v>14</v>
      </c>
      <c r="B15" s="45">
        <f t="shared" si="1"/>
        <v>15</v>
      </c>
      <c r="C15" s="44" t="s">
        <v>174</v>
      </c>
      <c r="D15" s="123">
        <v>1.4409722222222221E-2</v>
      </c>
      <c r="E15" s="123">
        <f t="shared" si="5"/>
        <v>3.9814814814814834E-3</v>
      </c>
      <c r="F15" s="123">
        <f t="shared" si="2"/>
        <v>1.512731481481481E-2</v>
      </c>
      <c r="G15" s="123">
        <v>1.9108796296296294E-2</v>
      </c>
      <c r="H15" s="123">
        <f t="shared" si="3"/>
        <v>7.1759259259258912E-4</v>
      </c>
      <c r="I15" s="67">
        <f t="shared" si="4"/>
        <v>38.1</v>
      </c>
      <c r="L15" s="79"/>
    </row>
    <row r="16" spans="1:12" ht="16.5" customHeight="1" x14ac:dyDescent="0.2">
      <c r="A16" s="45">
        <f t="shared" si="0"/>
        <v>15</v>
      </c>
      <c r="B16" s="45">
        <f t="shared" si="1"/>
        <v>8</v>
      </c>
      <c r="C16" s="44" t="s">
        <v>216</v>
      </c>
      <c r="D16" s="123">
        <v>1.3425925925925924E-2</v>
      </c>
      <c r="E16" s="123">
        <f t="shared" si="5"/>
        <v>4.9652777777777803E-3</v>
      </c>
      <c r="F16" s="123">
        <f t="shared" si="2"/>
        <v>1.4259259259259256E-2</v>
      </c>
      <c r="G16" s="123">
        <v>1.9224537037037037E-2</v>
      </c>
      <c r="H16" s="123">
        <f t="shared" si="3"/>
        <v>8.3333333333333176E-4</v>
      </c>
      <c r="I16" s="67">
        <f t="shared" si="4"/>
        <v>33.33</v>
      </c>
      <c r="L16" s="79"/>
    </row>
    <row r="17" spans="1:12" ht="16.5" customHeight="1" x14ac:dyDescent="0.2">
      <c r="A17" s="45">
        <f t="shared" si="0"/>
        <v>16</v>
      </c>
      <c r="B17" s="45">
        <f t="shared" si="1"/>
        <v>19</v>
      </c>
      <c r="C17" s="44" t="s">
        <v>279</v>
      </c>
      <c r="D17" s="123">
        <v>1.5046296296296295E-2</v>
      </c>
      <c r="E17" s="123">
        <f t="shared" si="5"/>
        <v>3.3449074074074093E-3</v>
      </c>
      <c r="F17" s="123">
        <f t="shared" si="2"/>
        <v>1.5925925925925927E-2</v>
      </c>
      <c r="G17" s="123">
        <v>1.9270833333333334E-2</v>
      </c>
      <c r="H17" s="123">
        <f t="shared" si="3"/>
        <v>8.7962962962963125E-4</v>
      </c>
      <c r="I17" s="67">
        <f t="shared" si="4"/>
        <v>28.57</v>
      </c>
      <c r="L17" s="79"/>
    </row>
    <row r="18" spans="1:12" ht="16.5" customHeight="1" x14ac:dyDescent="0.2">
      <c r="A18" s="45">
        <f t="shared" si="0"/>
        <v>17</v>
      </c>
      <c r="B18" s="45">
        <f t="shared" si="1"/>
        <v>18</v>
      </c>
      <c r="C18" s="44" t="s">
        <v>164</v>
      </c>
      <c r="D18" s="123">
        <v>1.4930555555555556E-2</v>
      </c>
      <c r="E18" s="123">
        <f t="shared" si="5"/>
        <v>3.4606481481481485E-3</v>
      </c>
      <c r="F18" s="123">
        <f t="shared" si="2"/>
        <v>1.5868055555555552E-2</v>
      </c>
      <c r="G18" s="123">
        <v>1.9328703703703702E-2</v>
      </c>
      <c r="H18" s="123">
        <f t="shared" si="3"/>
        <v>9.3749999999999563E-4</v>
      </c>
      <c r="I18" s="67">
        <f t="shared" si="4"/>
        <v>23.81</v>
      </c>
      <c r="L18" s="79"/>
    </row>
    <row r="19" spans="1:12" ht="16.5" customHeight="1" x14ac:dyDescent="0.2">
      <c r="A19" s="45">
        <f t="shared" si="0"/>
        <v>18</v>
      </c>
      <c r="B19" s="45">
        <f t="shared" si="1"/>
        <v>11</v>
      </c>
      <c r="C19" s="44" t="s">
        <v>225</v>
      </c>
      <c r="D19" s="123">
        <v>1.383101851851852E-2</v>
      </c>
      <c r="E19" s="123">
        <f t="shared" si="5"/>
        <v>4.5601851851851845E-3</v>
      </c>
      <c r="F19" s="123">
        <f t="shared" si="2"/>
        <v>1.4814814814814815E-2</v>
      </c>
      <c r="G19" s="123">
        <v>1.9375E-2</v>
      </c>
      <c r="H19" s="123">
        <f t="shared" si="3"/>
        <v>9.8379629629629511E-4</v>
      </c>
      <c r="I19" s="67">
        <f t="shared" si="4"/>
        <v>19.05</v>
      </c>
      <c r="L19" s="79"/>
    </row>
    <row r="20" spans="1:12" ht="16.5" customHeight="1" x14ac:dyDescent="0.2">
      <c r="A20" s="45">
        <f t="shared" si="0"/>
        <v>19</v>
      </c>
      <c r="B20" s="45">
        <f t="shared" si="1"/>
        <v>14</v>
      </c>
      <c r="C20" s="44" t="s">
        <v>274</v>
      </c>
      <c r="D20" s="123">
        <v>1.3541666666666667E-2</v>
      </c>
      <c r="E20" s="123">
        <f t="shared" si="5"/>
        <v>4.8495370370370376E-3</v>
      </c>
      <c r="F20" s="123">
        <f t="shared" si="2"/>
        <v>1.5057870370370371E-2</v>
      </c>
      <c r="G20" s="123">
        <v>1.9907407407407408E-2</v>
      </c>
      <c r="H20" s="123">
        <f t="shared" si="3"/>
        <v>1.5162037037037036E-3</v>
      </c>
      <c r="I20" s="67">
        <f t="shared" si="4"/>
        <v>14.29</v>
      </c>
      <c r="L20" s="79"/>
    </row>
    <row r="21" spans="1:12" ht="16.5" customHeight="1" x14ac:dyDescent="0.2">
      <c r="A21" s="45">
        <f t="shared" si="0"/>
        <v>20</v>
      </c>
      <c r="B21" s="45">
        <f t="shared" si="1"/>
        <v>22</v>
      </c>
      <c r="C21" s="44" t="s">
        <v>245</v>
      </c>
      <c r="D21" s="123">
        <v>1.5740740740740743E-2</v>
      </c>
      <c r="E21" s="123">
        <f t="shared" si="5"/>
        <v>2.6504629629629621E-3</v>
      </c>
      <c r="F21" s="123">
        <f t="shared" si="2"/>
        <v>1.7511574074074075E-2</v>
      </c>
      <c r="G21" s="123">
        <v>2.0162037037037037E-2</v>
      </c>
      <c r="H21" s="123">
        <f t="shared" si="3"/>
        <v>1.7708333333333326E-3</v>
      </c>
      <c r="I21" s="67">
        <f t="shared" si="4"/>
        <v>9.52</v>
      </c>
      <c r="L21" s="79"/>
    </row>
    <row r="22" spans="1:12" ht="16.5" customHeight="1" x14ac:dyDescent="0.2">
      <c r="A22" s="45">
        <f t="shared" si="0"/>
        <v>21</v>
      </c>
      <c r="B22" s="45">
        <f t="shared" si="1"/>
        <v>24</v>
      </c>
      <c r="C22" s="44" t="s">
        <v>224</v>
      </c>
      <c r="D22" s="123">
        <v>1.8391203703703705E-2</v>
      </c>
      <c r="E22" s="123">
        <f t="shared" si="5"/>
        <v>0</v>
      </c>
      <c r="F22" s="123">
        <f t="shared" si="2"/>
        <v>2.0983796296296296E-2</v>
      </c>
      <c r="G22" s="123">
        <v>2.0983796296296296E-2</v>
      </c>
      <c r="H22" s="123">
        <f t="shared" si="3"/>
        <v>2.5925925925925908E-3</v>
      </c>
      <c r="I22" s="67">
        <f t="shared" si="4"/>
        <v>4.76</v>
      </c>
      <c r="L22" s="79"/>
    </row>
    <row r="24" spans="1:12" x14ac:dyDescent="0.2">
      <c r="A24" s="45" t="s">
        <v>27</v>
      </c>
      <c r="B24" s="68">
        <v>21</v>
      </c>
    </row>
    <row r="26" spans="1:12" ht="17.25" customHeight="1" x14ac:dyDescent="0.2">
      <c r="A26" s="45" t="s">
        <v>16</v>
      </c>
      <c r="B26" s="45">
        <v>1</v>
      </c>
      <c r="C26" s="44" t="s">
        <v>167</v>
      </c>
      <c r="I26" s="45">
        <f>ROUND(100-((100/$B$24)*(ROUNDUP($B$24*0.4,0)-1)),2)</f>
        <v>61.9</v>
      </c>
    </row>
    <row r="27" spans="1:12" ht="17.25" customHeight="1" x14ac:dyDescent="0.2">
      <c r="B27" s="45">
        <v>2</v>
      </c>
      <c r="C27" s="44" t="s">
        <v>170</v>
      </c>
      <c r="I27" s="45">
        <f t="shared" ref="I27:I28" si="6">ROUND(100-((100/$B$24)*(ROUNDUP($B$24*0.4,0)-1)),2)</f>
        <v>61.9</v>
      </c>
    </row>
    <row r="28" spans="1:12" ht="17.25" customHeight="1" x14ac:dyDescent="0.2">
      <c r="B28" s="45">
        <v>3</v>
      </c>
      <c r="C28" s="44" t="s">
        <v>232</v>
      </c>
      <c r="I28" s="45">
        <f t="shared" si="6"/>
        <v>61.9</v>
      </c>
    </row>
    <row r="30" spans="1:12" ht="17.25" customHeight="1" x14ac:dyDescent="0.2">
      <c r="H30" s="73" t="s">
        <v>30</v>
      </c>
      <c r="I30" s="67">
        <f>SUM(I2:I28)</f>
        <v>1285.7</v>
      </c>
    </row>
    <row r="31" spans="1:12" x14ac:dyDescent="0.2">
      <c r="A31" s="145" t="s">
        <v>310</v>
      </c>
    </row>
    <row r="32" spans="1:12" x14ac:dyDescent="0.2">
      <c r="A32" s="144" t="s">
        <v>311</v>
      </c>
    </row>
    <row r="33" spans="1:7" ht="17.25" customHeight="1" x14ac:dyDescent="0.2">
      <c r="A33" s="45" t="e">
        <v>#N/A</v>
      </c>
      <c r="B33" s="45">
        <f>RANK(F33,$F$2:$F$35,1)</f>
        <v>6</v>
      </c>
      <c r="C33" s="44" t="s">
        <v>307</v>
      </c>
      <c r="D33" s="123">
        <v>1.3564814814814816E-2</v>
      </c>
      <c r="E33" s="123">
        <f t="shared" ref="E33:E34" si="7">$D$22-D33</f>
        <v>4.8263888888888887E-3</v>
      </c>
      <c r="F33" s="123">
        <f>G33-E33</f>
        <v>1.3958333333333335E-2</v>
      </c>
      <c r="G33" s="123">
        <v>1.8784722222222223E-2</v>
      </c>
    </row>
    <row r="34" spans="1:7" ht="17.25" customHeight="1" x14ac:dyDescent="0.2">
      <c r="A34" s="45" t="e">
        <v>#N/A</v>
      </c>
      <c r="B34" s="45">
        <f>RANK(F34,$F$2:$F$35,1)</f>
        <v>12</v>
      </c>
      <c r="C34" s="44" t="s">
        <v>308</v>
      </c>
      <c r="D34" s="123">
        <v>1.3564814814814816E-2</v>
      </c>
      <c r="E34" s="123">
        <f t="shared" si="7"/>
        <v>4.8263888888888887E-3</v>
      </c>
      <c r="F34" s="123">
        <f>G34-E34</f>
        <v>1.4872685185185185E-2</v>
      </c>
      <c r="G34" s="123">
        <v>1.9699074074074074E-2</v>
      </c>
    </row>
    <row r="35" spans="1:7" ht="17.25" customHeight="1" x14ac:dyDescent="0.2">
      <c r="A35" s="45" t="e">
        <v>#N/A</v>
      </c>
      <c r="B35" s="45">
        <f>RANK(F35,$F$2:$F$35,1)</f>
        <v>23</v>
      </c>
      <c r="C35" s="44" t="s">
        <v>309</v>
      </c>
      <c r="D35" s="123">
        <v>1.8391203703703705E-2</v>
      </c>
      <c r="E35" s="123">
        <f>$D$22-D35</f>
        <v>0</v>
      </c>
      <c r="F35" s="123">
        <f>G35-E35</f>
        <v>2.0879629629629626E-2</v>
      </c>
      <c r="G35" s="123">
        <v>2.0879629629629626E-2</v>
      </c>
    </row>
  </sheetData>
  <sortState ref="A2:I22">
    <sortCondition ref="A2:A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Progress points</vt:lpstr>
      <vt:lpstr>5M's</vt:lpstr>
      <vt:lpstr>Mile handicap</vt:lpstr>
      <vt:lpstr>3000m handicap</vt:lpstr>
      <vt:lpstr>5000m handicap</vt:lpstr>
      <vt:lpstr>Peter Moor 2000m</vt:lpstr>
      <vt:lpstr>2 Bridges Relay</vt:lpstr>
      <vt:lpstr>10 km</vt:lpstr>
      <vt:lpstr>KL handicap</vt:lpstr>
      <vt:lpstr>Max Howard Tan handicap</vt:lpstr>
      <vt:lpstr>'Progress points'!Print_Area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howard</dc:creator>
  <cp:lastModifiedBy>Fielding</cp:lastModifiedBy>
  <cp:lastPrinted>2009-11-27T04:32:35Z</cp:lastPrinted>
  <dcterms:created xsi:type="dcterms:W3CDTF">2005-10-17T21:31:53Z</dcterms:created>
  <dcterms:modified xsi:type="dcterms:W3CDTF">2016-10-22T02:54:58Z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